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slicers/slicer1.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tables/table1.xml" ContentType="application/vnd.openxmlformats-officedocument.spreadsheetml.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tables/table2.xml" ContentType="application/vnd.openxmlformats-officedocument.spreadsheetml.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tables/table3.xml" ContentType="application/vnd.openxmlformats-officedocument.spreadsheetml.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I:\SHARE\Public\Department Performance Metrics\Homeless\HUD System Performance Measures\"/>
    </mc:Choice>
  </mc:AlternateContent>
  <bookViews>
    <workbookView xWindow="0" yWindow="0" windowWidth="14370" windowHeight="6930" tabRatio="750"/>
  </bookViews>
  <sheets>
    <sheet name="TOC" sheetId="19" r:id="rId1"/>
    <sheet name="Measure 1" sheetId="6" r:id="rId2"/>
    <sheet name="Measure 2" sheetId="7" r:id="rId3"/>
    <sheet name="Measure 3" sheetId="8" r:id="rId4"/>
    <sheet name="Measure 4" sheetId="16" r:id="rId5"/>
    <sheet name="Measure 5" sheetId="10" r:id="rId6"/>
    <sheet name="Measure 6" sheetId="17" r:id="rId7"/>
    <sheet name="Measure 7" sheetId="11" r:id="rId8"/>
    <sheet name="Data 1, 5, &amp; 7" sheetId="1" state="hidden" r:id="rId9"/>
    <sheet name="Data 2" sheetId="12" state="hidden" r:id="rId10"/>
    <sheet name="Data 3" sheetId="13" state="hidden" r:id="rId11"/>
    <sheet name="Data 4" sheetId="14" state="hidden" r:id="rId12"/>
  </sheets>
  <definedNames>
    <definedName name="Slicer_Project_Type">#N/A</definedName>
  </definedNames>
  <calcPr calcId="152511"/>
  <pivotCaches>
    <pivotCache cacheId="0" r:id="rId13"/>
    <pivotCache cacheId="1" r:id="rId14"/>
    <pivotCache cacheId="2" r:id="rId15"/>
    <pivotCache cacheId="3" r:id="rId16"/>
    <pivotCache cacheId="4" r:id="rId17"/>
  </pivotCaches>
  <extLst>
    <ext xmlns:x14="http://schemas.microsoft.com/office/spreadsheetml/2009/9/main" uri="{BBE1A952-AA13-448e-AADC-164F8A28A991}">
      <x14:slicerCaches>
        <x14:slicerCache r:id="rId1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14" l="1"/>
  <c r="M2" i="14"/>
  <c r="K2" i="14"/>
  <c r="H2" i="14"/>
  <c r="F2" i="14"/>
  <c r="D2" i="14"/>
  <c r="H5" i="13"/>
  <c r="G5" i="13"/>
  <c r="D5" i="13"/>
  <c r="E5" i="13" s="1"/>
  <c r="H4" i="13"/>
  <c r="G4" i="13"/>
  <c r="D4" i="13"/>
  <c r="E4" i="13" s="1"/>
  <c r="H3" i="13"/>
  <c r="G3" i="13"/>
  <c r="D3" i="13"/>
  <c r="E3" i="13" s="1"/>
  <c r="H2" i="13"/>
  <c r="G2" i="13"/>
  <c r="D2" i="13"/>
  <c r="E2" i="13" s="1"/>
  <c r="E31" i="12"/>
  <c r="D31" i="12"/>
  <c r="C31" i="12"/>
  <c r="I7" i="12"/>
  <c r="H7" i="12"/>
  <c r="G7" i="12"/>
  <c r="F7" i="12"/>
  <c r="E7" i="12"/>
  <c r="M4" i="1"/>
  <c r="K4" i="1"/>
  <c r="I4" i="1"/>
  <c r="F4" i="1"/>
  <c r="M3" i="1"/>
  <c r="K3" i="1"/>
  <c r="I3" i="1"/>
  <c r="F3" i="1"/>
  <c r="Y2" i="1"/>
  <c r="V2" i="1"/>
  <c r="S2" i="1"/>
</calcChain>
</file>

<file path=xl/sharedStrings.xml><?xml version="1.0" encoding="utf-8"?>
<sst xmlns="http://schemas.openxmlformats.org/spreadsheetml/2006/main" count="423" uniqueCount="196">
  <si>
    <t>Year Ending In</t>
  </si>
  <si>
    <t>Row Labels</t>
  </si>
  <si>
    <t>Grand Total</t>
  </si>
  <si>
    <t>1.2 Agvg LOT ES SH TH</t>
  </si>
  <si>
    <t>1.1 Median ES SH</t>
  </si>
  <si>
    <t>1.2 Median ESSHTH</t>
  </si>
  <si>
    <t>4.4 percentage of adults who increased earned income</t>
  </si>
  <si>
    <t>4.5 percentage of adults who increased non-emplotment income</t>
  </si>
  <si>
    <t>4.6 # of adults who exited with increased total income</t>
  </si>
  <si>
    <t>4.6 percentage of adults who increased total income</t>
  </si>
  <si>
    <t>7a. 1Persons who exit SO</t>
  </si>
  <si>
    <t>7a. 1 Exits to temp institutional</t>
  </si>
  <si>
    <t>7a.1 Exits to PH</t>
  </si>
  <si>
    <t>7b. 1 Persons who exit ES, SH, TH and PH-RRH</t>
  </si>
  <si>
    <t>7b. 1 Exits to PH</t>
  </si>
  <si>
    <t>7b. 1 % succuesful exits</t>
  </si>
  <si>
    <t>7b. 2 Person in all PH except PH-RRH</t>
  </si>
  <si>
    <t>7b. 2 Exits to PH</t>
  </si>
  <si>
    <t>7b.2 Succesful Exits</t>
  </si>
  <si>
    <t>Measure 1: Length of Time Persons Remain Homeless</t>
  </si>
  <si>
    <t>1.2 % Change Median LOT</t>
  </si>
  <si>
    <t>Measure 2: The Extent to which Persons who Exit Homelessness to Permanent Housing Destinations Return to Homelessness</t>
  </si>
  <si>
    <t>SO</t>
  </si>
  <si>
    <t>ES</t>
  </si>
  <si>
    <t>TH</t>
  </si>
  <si>
    <t>SH</t>
  </si>
  <si>
    <t>PH</t>
  </si>
  <si>
    <t>Project Type</t>
  </si>
  <si>
    <t>2 Exits (2 years prior)</t>
  </si>
  <si>
    <t># of Returns Less than 6 Months</t>
  </si>
  <si>
    <t>% of Returns Less than 6 Months</t>
  </si>
  <si>
    <t># of Returns from 6 to 12 Months</t>
  </si>
  <si>
    <t>% Returns from 6 to 12 Months</t>
  </si>
  <si>
    <t># of Retuns from 13 to 24 Months</t>
  </si>
  <si>
    <t>% of Returns from 13 to 24 Months</t>
  </si>
  <si>
    <t># of Returns in 2 Years</t>
  </si>
  <si>
    <t>TOTAL</t>
  </si>
  <si>
    <t>Measure 3: Number of Homeless Persons</t>
  </si>
  <si>
    <t>Measure 4: Employment and Income Growth for Homeless Persons in CoC Program-funded Projects</t>
  </si>
  <si>
    <t>Measure 5: Number of persons who become homeless for the 1st time</t>
  </si>
  <si>
    <t>Measure 7: Successful Placement from Street Outreach and Successful Placement in or Retention of Permanent Housing</t>
  </si>
  <si>
    <t>4.1 Number of adults with increased earned income</t>
  </si>
  <si>
    <t>4.1 Percentage of adults with increased earned income</t>
  </si>
  <si>
    <t>4.2 Number of adults with non-employement income</t>
  </si>
  <si>
    <t>Number of adults (system stayers)</t>
  </si>
  <si>
    <t>Number of adults who exited (system leavers)</t>
  </si>
  <si>
    <t>4.3 Number of adults with increased total income</t>
  </si>
  <si>
    <t>4.3 Percentage of adults who increased total income</t>
  </si>
  <si>
    <t>4.2 Percentage of adults who increased non-employment income</t>
  </si>
  <si>
    <t>4.3 # Adults with increased total income</t>
  </si>
  <si>
    <t xml:space="preserve"> 4.1 # Adults with increased earned income</t>
  </si>
  <si>
    <t>4.2 # Adults with increased non-employement cash income</t>
  </si>
  <si>
    <t># Adults (system stayers)</t>
  </si>
  <si>
    <t># Adults (system leavers)</t>
  </si>
  <si>
    <t>Sum of Number of adults (system stayers)</t>
  </si>
  <si>
    <t>Sum of 4.1 Percentage of adults with increased earned income</t>
  </si>
  <si>
    <t>Sum of 4.2 Percentage of adults who increased non-employment income</t>
  </si>
  <si>
    <t>Sum of 4.3 Percentage of adults who increased total income</t>
  </si>
  <si>
    <t>Sum of Number of adults who exited (system leavers)</t>
  </si>
  <si>
    <t>Sum of 4.4 percentage of adults who increased earned income</t>
  </si>
  <si>
    <t>Sum of 4.5 percentage of adults who increased non-emplotment income</t>
  </si>
  <si>
    <t>Sum of 4.6 percentage of adults who increased total income</t>
  </si>
  <si>
    <t>Number of Adults</t>
  </si>
  <si>
    <t>Adults with increased earned income</t>
  </si>
  <si>
    <t>4.1</t>
  </si>
  <si>
    <t>4.2</t>
  </si>
  <si>
    <t>Adults with increased non-employment cash income</t>
  </si>
  <si>
    <t>4.3</t>
  </si>
  <si>
    <t>4.4</t>
  </si>
  <si>
    <t>4.5</t>
  </si>
  <si>
    <t>4.6</t>
  </si>
  <si>
    <t>Adults with increased total income</t>
  </si>
  <si>
    <t>Number of adults</t>
  </si>
  <si>
    <t>Contents:</t>
  </si>
  <si>
    <t>www.mainehmis.org</t>
  </si>
  <si>
    <t>Please contact with questions:</t>
  </si>
  <si>
    <t>Clyde Barr</t>
  </si>
  <si>
    <t>cbarr@mainehousing.org</t>
  </si>
  <si>
    <t>Scott Tibbitts</t>
  </si>
  <si>
    <t>stibbitts@mainehousing.org</t>
  </si>
  <si>
    <t>Measure 6: Homeless Prevention and Housing Placement of Persons defined as category 3 of HUD's Homeless Definition in CoC Program-funded Projects</t>
  </si>
  <si>
    <t>This measures the number of clients active in the report date range across ES, SH (Metric 1.1) and then ES, SH and TH (Metric 1.2) along with their average and median length of time homeless. This includes time homeless during the report date range as well as prior to the report start date, going back no further than October, 1, 2012.</t>
  </si>
  <si>
    <r>
      <t xml:space="preserve">This measures clients who exited SO, ES, TH, SH or PH to a permanent housing destination in the date range </t>
    </r>
    <r>
      <rPr>
        <b/>
        <i/>
        <sz val="12"/>
        <color theme="1"/>
        <rFont val="Garamond"/>
        <family val="2"/>
        <scheme val="minor"/>
      </rPr>
      <t>two years prior to the report date range</t>
    </r>
    <r>
      <rPr>
        <sz val="12"/>
        <color theme="1"/>
        <rFont val="Garamond"/>
        <family val="2"/>
        <scheme val="minor"/>
      </rPr>
      <t>. Of those clients, the measure reports on how many of them returned to homelessness as indicated in the HMIS for up to two years after their initial exit.</t>
    </r>
  </si>
  <si>
    <t>This measures the change in annual counts of sheltered homeless persons in HMIS.</t>
  </si>
  <si>
    <t xml:space="preserve">www.hudexchange.info/resources/documents/System-Performance-Measures-Introductory-Guide.pdf </t>
  </si>
  <si>
    <t xml:space="preserve">www.hudexchange.info/resources/documents/System-Performance-Measures-FAQs.pdf </t>
  </si>
  <si>
    <t>www.hudexchange.info/resources/documents/system-performance-measures-in-context.pdf</t>
  </si>
  <si>
    <t>How to interpret data:</t>
  </si>
  <si>
    <t>Desired Outcome: Reduction in the average and median length of time persons remain homeless</t>
  </si>
  <si>
    <t>Desired Outcome: Reduction in the number of homeless persons homeless for the first time</t>
  </si>
  <si>
    <t>Desired Outcome: Reduction in the percent of persons defined as homeless under Category 3 of HUD's homeless definition who return to homelessness</t>
  </si>
  <si>
    <t>Desired Outcome: Increase in the percent of persons who exit to an ES, SH, TH, or permanent housing destination</t>
  </si>
  <si>
    <t>% CY Adults with increased earned income</t>
  </si>
  <si>
    <t>% CY adults who increased total income</t>
  </si>
  <si>
    <t>% CY Adults who increased non-employment income</t>
  </si>
  <si>
    <t>HUD's desired outcome is listed for each measure</t>
  </si>
  <si>
    <t>(Multiple Items)</t>
  </si>
  <si>
    <t>Sum of CY Unduplicated</t>
  </si>
  <si>
    <t>7a.1 % succesful exits</t>
  </si>
  <si>
    <t>FY 2016</t>
  </si>
  <si>
    <t>FY 2017</t>
  </si>
  <si>
    <t>1.1 Persons in ES &amp; SH</t>
  </si>
  <si>
    <t>FY 2015</t>
  </si>
  <si>
    <t>1.2 Persons in ES, SH, &amp; TH</t>
  </si>
  <si>
    <t>1.1  Avg LOT ES SH</t>
  </si>
  <si>
    <t>1.1 Avg % Change</t>
  </si>
  <si>
    <t>HUD High-Performing Community</t>
  </si>
  <si>
    <t>HUD High Perfoming Community</t>
  </si>
  <si>
    <t>15/16 Diff</t>
  </si>
  <si>
    <t>15/16 Diff %</t>
  </si>
  <si>
    <t>17/16 Diff</t>
  </si>
  <si>
    <t>17/16 %Diff</t>
  </si>
  <si>
    <t>5.1 ES-SH-TH 1st Time Homeless</t>
  </si>
  <si>
    <t>5.2 ES-SH-TH-PH 1st Time Homeless</t>
  </si>
  <si>
    <t>HUD High Performing Community Maximum Average LOT</t>
  </si>
  <si>
    <t>1.1</t>
  </si>
  <si>
    <t>Avg LOT ES-SH</t>
  </si>
  <si>
    <t>Median LOT ES-SH</t>
  </si>
  <si>
    <t>1.2</t>
  </si>
  <si>
    <t>Avg LOT ES-SH-TH</t>
  </si>
  <si>
    <t>Median LOT ES-SH-TH</t>
  </si>
  <si>
    <t>HUD HPC</t>
  </si>
  <si>
    <t>1.1 Change</t>
  </si>
  <si>
    <t>% Change in Average LOT ES-SH</t>
  </si>
  <si>
    <t>HUD High Performing Community Desired Reduction</t>
  </si>
  <si>
    <t>1.2 Avg Chang</t>
  </si>
  <si>
    <t>1.2 Change</t>
  </si>
  <si>
    <t>% Change in Average LOT ES-SH-TH</t>
  </si>
  <si>
    <t>1.1 Medin % Change</t>
  </si>
  <si>
    <t>% Change in Median LOT ES-SH</t>
  </si>
  <si>
    <t>% Change in Median LOT ES-SH-TH</t>
  </si>
  <si>
    <t>HUD High Performing Community Maximum</t>
  </si>
  <si>
    <t>Total # of Persons who exited to PH (2 years prior)</t>
  </si>
  <si>
    <t>Number of Returns in 2 Years</t>
  </si>
  <si>
    <t>Number of Returns Less than 6 Months</t>
  </si>
  <si>
    <t>Number of Returns from 6 to 12 Months</t>
  </si>
  <si>
    <t>Number of Retuns from 13 to 24 Months</t>
  </si>
  <si>
    <t>% Returns from 6 to 12</t>
  </si>
  <si>
    <t>% of Returns Less than 6</t>
  </si>
  <si>
    <t>% of Returns from 13 to 24</t>
  </si>
  <si>
    <t>% of Returns in 2 Yr</t>
  </si>
  <si>
    <t xml:space="preserve"> % of Returns in 2 Years</t>
  </si>
  <si>
    <t>Unduplicated System Total</t>
  </si>
  <si>
    <t>ES*</t>
  </si>
  <si>
    <t>2015</t>
  </si>
  <si>
    <t>2016</t>
  </si>
  <si>
    <t>2017</t>
  </si>
  <si>
    <t>SH*</t>
  </si>
  <si>
    <t>TH*</t>
  </si>
  <si>
    <t>% Change FY 2015 to FY 2016</t>
  </si>
  <si>
    <t>% Change FY 2016 to FY 2017</t>
  </si>
  <si>
    <t>Column Labels</t>
  </si>
  <si>
    <t>Values</t>
  </si>
  <si>
    <t>System Stayers</t>
  </si>
  <si>
    <t>Total System Stayers</t>
  </si>
  <si>
    <t>4.1 # of adults with increased earned income</t>
  </si>
  <si>
    <t>4.3 # of adults with increased total income</t>
  </si>
  <si>
    <t>4.1 % of adults with increased earned income</t>
  </si>
  <si>
    <t>4.2 % of adults who increased non-employment income</t>
  </si>
  <si>
    <t>4.3 % of adults who increased total income</t>
  </si>
  <si>
    <t>System Leavers</t>
  </si>
  <si>
    <t>Total System Leavers</t>
  </si>
  <si>
    <t>4.4 Number of adults who exited with increased earned income</t>
  </si>
  <si>
    <t>4.5 Number of adults who exited with non-employment cash income</t>
  </si>
  <si>
    <t>4.6 Number of adults who exited with increased total income</t>
  </si>
  <si>
    <t>4.4  #of adults who exited with increased earned income</t>
  </si>
  <si>
    <t>4.4 % of adults who increased earned income</t>
  </si>
  <si>
    <t>4.5 % of adults who increased non-emplotment income</t>
  </si>
  <si>
    <t>4.6 % of adults who increased total income</t>
  </si>
  <si>
    <t>5.1 &amp; 5.2</t>
  </si>
  <si>
    <t>5.1 # of persons entering ES, SH, and TH projects with no prior enrollment in HMIS</t>
  </si>
  <si>
    <t>5.2 # of persons entering ES, SH, TH, &amp; PH projects with no prior enrollment in HMIS</t>
  </si>
  <si>
    <t># Exits to temporary &amp; some institutional</t>
  </si>
  <si>
    <t># Exits to PH destinations</t>
  </si>
  <si>
    <t>7a.1</t>
  </si>
  <si>
    <t>7b.1</t>
  </si>
  <si>
    <t># of Persons who exit SO</t>
  </si>
  <si>
    <t># of persons in ES, SH, TH, &amp; PH-RRH who exited to PH destinations</t>
  </si>
  <si>
    <t># of persons in ES, SH, TH, &amp; PH-RRH who exited</t>
  </si>
  <si>
    <t>7b.2</t>
  </si>
  <si>
    <t># of persons in all PH projects except PH-RRH</t>
  </si>
  <si>
    <t/>
  </si>
  <si>
    <t>7a.1 percent succesful exits</t>
  </si>
  <si>
    <t>7b. 1 percent succuesful exits</t>
  </si>
  <si>
    <t>7b.2 % succesful exits/retention</t>
  </si>
  <si>
    <t>About the data:</t>
  </si>
  <si>
    <t>Data is from projects that enter information into Maine's HMIS database. Does not include persons in domestic violence shelters. HUD System Performance data is  submitted to HUD via Homeless Data Exchange (HDX) every spring for the previous FFY. Original version drafted in October 2017, historical data may be different than previously reported numbers due to a number of factors, including but not limited to: change in HUD data standards and projects editing data errors.</t>
  </si>
  <si>
    <t>Each data point is for the FFY listed, i.e. FY 2015  is October 1, 2014 to September 30, 2015.</t>
  </si>
  <si>
    <t>Data does not include persons in Domestic Violence Shelters and non Homeless Information System (HMIS) participating projects.</t>
  </si>
  <si>
    <t>4.2 # of adults with increased non-employement income</t>
  </si>
  <si>
    <t># of persons in all PH projects except PH-RRH who exited to PH destinations</t>
  </si>
  <si>
    <t>4.5 # of adults who exited with increased non-employment cash income</t>
  </si>
  <si>
    <t>Desired Outcome: Reduction in the percent of persons who return to homelessness</t>
  </si>
  <si>
    <t>Desired Outcome: Reduction in the number of person who are homeless</t>
  </si>
  <si>
    <t>Desired Outcome: Increase in percent of adults who gain or increase employment or non-employment cash income over time</t>
  </si>
  <si>
    <t>This Measure has not yet been applicable in submitted reporting periods.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</si>
</sst>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2" x14ac:knownFonts="1">
    <font>
      <sz val="11"/>
      <color theme="1"/>
      <name val="Garamond"/>
      <family val="2"/>
      <scheme val="minor"/>
    </font>
    <font>
      <sz val="11"/>
      <color theme="1"/>
      <name val="Garamond"/>
      <family val="2"/>
      <scheme val="minor"/>
    </font>
    <font>
      <sz val="11"/>
      <color theme="1"/>
      <name val="Arial"/>
      <family val="2"/>
      <scheme val="major"/>
    </font>
    <font>
      <b/>
      <sz val="16"/>
      <color theme="3"/>
      <name val="Arial"/>
      <family val="2"/>
      <scheme val="major"/>
    </font>
    <font>
      <sz val="11"/>
      <color theme="3"/>
      <name val="Arial"/>
      <family val="2"/>
      <scheme val="major"/>
    </font>
    <font>
      <b/>
      <sz val="14"/>
      <color theme="3"/>
      <name val="Arial"/>
      <family val="2"/>
      <scheme val="major"/>
    </font>
    <font>
      <b/>
      <sz val="11"/>
      <color theme="1"/>
      <name val="Arial"/>
      <family val="2"/>
      <scheme val="major"/>
    </font>
    <font>
      <b/>
      <i/>
      <sz val="14"/>
      <color theme="3"/>
      <name val="Arial"/>
      <family val="2"/>
      <scheme val="major"/>
    </font>
    <font>
      <b/>
      <sz val="11"/>
      <color theme="0"/>
      <name val="Arial"/>
      <family val="2"/>
      <scheme val="major"/>
    </font>
    <font>
      <b/>
      <sz val="11"/>
      <color theme="1"/>
      <name val="Garamond"/>
      <family val="1"/>
      <scheme val="minor"/>
    </font>
    <font>
      <u/>
      <sz val="11"/>
      <color theme="10"/>
      <name val="Garamond"/>
      <family val="2"/>
      <scheme val="minor"/>
    </font>
    <font>
      <i/>
      <sz val="11"/>
      <color theme="1"/>
      <name val="Garamond"/>
      <family val="1"/>
      <scheme val="minor"/>
    </font>
    <font>
      <sz val="11"/>
      <color theme="1"/>
      <name val="Garamond"/>
      <family val="1"/>
      <scheme val="minor"/>
    </font>
    <font>
      <b/>
      <sz val="14"/>
      <color theme="7"/>
      <name val="Arial"/>
      <family val="2"/>
      <scheme val="major"/>
    </font>
    <font>
      <b/>
      <sz val="14"/>
      <color theme="1"/>
      <name val="Arial"/>
      <family val="2"/>
      <scheme val="major"/>
    </font>
    <font>
      <sz val="12"/>
      <color theme="1"/>
      <name val="Garamond"/>
      <family val="2"/>
      <scheme val="minor"/>
    </font>
    <font>
      <b/>
      <i/>
      <sz val="12"/>
      <color theme="1"/>
      <name val="Garamond"/>
      <family val="2"/>
      <scheme val="minor"/>
    </font>
    <font>
      <b/>
      <sz val="12"/>
      <color theme="1"/>
      <name val="Garamond"/>
      <family val="1"/>
      <scheme val="minor"/>
    </font>
    <font>
      <b/>
      <sz val="12"/>
      <color theme="1"/>
      <name val="Garamond"/>
      <family val="2"/>
      <scheme val="minor"/>
    </font>
    <font>
      <sz val="11"/>
      <color theme="1"/>
      <name val="Arial"/>
      <scheme val="major"/>
    </font>
    <font>
      <b/>
      <sz val="11"/>
      <color theme="1"/>
      <name val="Arial"/>
      <scheme val="major"/>
    </font>
    <font>
      <i/>
      <u/>
      <sz val="11"/>
      <color theme="10"/>
      <name val="Garamond"/>
      <family val="1"/>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4">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NumberFormat="1"/>
    <xf numFmtId="0" fontId="2" fillId="0" borderId="0" xfId="0" applyFont="1"/>
    <xf numFmtId="0" fontId="2" fillId="0" borderId="0" xfId="0" applyNumberFormat="1" applyFont="1"/>
    <xf numFmtId="17" fontId="2" fillId="0" borderId="0" xfId="0" applyNumberFormat="1" applyFont="1"/>
    <xf numFmtId="0" fontId="0" fillId="0" borderId="0" xfId="0" pivotButton="1"/>
    <xf numFmtId="17" fontId="0" fillId="0" borderId="0" xfId="0" applyNumberFormat="1" applyAlignment="1">
      <alignment horizontal="left"/>
    </xf>
    <xf numFmtId="164" fontId="0" fillId="0" borderId="0" xfId="0" applyNumberFormat="1"/>
    <xf numFmtId="9" fontId="2" fillId="0" borderId="0" xfId="1" applyFont="1"/>
    <xf numFmtId="0" fontId="2" fillId="0" borderId="0" xfId="1" applyNumberFormat="1" applyFont="1"/>
    <xf numFmtId="0" fontId="2" fillId="0" borderId="0" xfId="0" applyFont="1" applyAlignment="1">
      <alignment horizontal="right" vertical="center" wrapText="1"/>
    </xf>
    <xf numFmtId="9" fontId="0" fillId="0" borderId="0" xfId="0" applyNumberFormat="1"/>
    <xf numFmtId="9" fontId="2" fillId="0" borderId="0" xfId="1" applyFont="1" applyFill="1"/>
    <xf numFmtId="0" fontId="2" fillId="0" borderId="0" xfId="0" applyNumberFormat="1" applyFont="1" applyFill="1"/>
    <xf numFmtId="0" fontId="2" fillId="0" borderId="0" xfId="1" applyNumberFormat="1" applyFont="1" applyFill="1"/>
    <xf numFmtId="0" fontId="2" fillId="0" borderId="0" xfId="0" applyFont="1" applyFill="1"/>
    <xf numFmtId="9" fontId="4" fillId="0" borderId="0" xfId="1" applyFont="1" applyFill="1"/>
    <xf numFmtId="0" fontId="4" fillId="0" borderId="0" xfId="1" applyNumberFormat="1" applyFont="1" applyFill="1"/>
    <xf numFmtId="0" fontId="4" fillId="0" borderId="0" xfId="0" applyFont="1" applyFill="1"/>
    <xf numFmtId="17" fontId="2" fillId="0" borderId="0" xfId="0" applyNumberFormat="1" applyFont="1" applyFill="1" applyBorder="1"/>
    <xf numFmtId="9" fontId="2" fillId="0" borderId="0" xfId="1" applyNumberFormat="1" applyFont="1" applyFill="1" applyBorder="1"/>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wrapText="1"/>
    </xf>
    <xf numFmtId="9" fontId="6" fillId="0" borderId="0" xfId="1" applyNumberFormat="1" applyFont="1" applyFill="1" applyBorder="1" applyAlignment="1">
      <alignment horizontal="right" vertical="center" wrapText="1"/>
    </xf>
    <xf numFmtId="9" fontId="2" fillId="0" borderId="0" xfId="1" applyFont="1" applyBorder="1"/>
    <xf numFmtId="17" fontId="2" fillId="0" borderId="0" xfId="0" applyNumberFormat="1" applyFont="1" applyFill="1"/>
    <xf numFmtId="9" fontId="0" fillId="0" borderId="0" xfId="1" applyFont="1"/>
    <xf numFmtId="17" fontId="2" fillId="3" borderId="1" xfId="0" applyNumberFormat="1" applyFont="1" applyFill="1" applyBorder="1"/>
    <xf numFmtId="0" fontId="2" fillId="3" borderId="1" xfId="1" applyNumberFormat="1" applyFont="1" applyFill="1" applyBorder="1"/>
    <xf numFmtId="9" fontId="2" fillId="3" borderId="1" xfId="1" applyNumberFormat="1" applyFont="1" applyFill="1" applyBorder="1"/>
    <xf numFmtId="17" fontId="2" fillId="0" borderId="1" xfId="0" applyNumberFormat="1" applyFont="1" applyBorder="1"/>
    <xf numFmtId="0" fontId="2" fillId="0" borderId="0" xfId="0" applyNumberFormat="1" applyFont="1" applyAlignment="1">
      <alignment horizontal="right" vertical="center" wrapText="1"/>
    </xf>
    <xf numFmtId="0" fontId="8" fillId="2" borderId="2" xfId="0" applyFont="1" applyFill="1" applyBorder="1" applyAlignment="1">
      <alignment horizontal="right" vertical="center" wrapText="1"/>
    </xf>
    <xf numFmtId="9" fontId="8" fillId="2" borderId="2" xfId="1" applyNumberFormat="1" applyFont="1" applyFill="1" applyBorder="1" applyAlignment="1">
      <alignment horizontal="right" vertical="center" wrapText="1"/>
    </xf>
    <xf numFmtId="17" fontId="2" fillId="3" borderId="3" xfId="0" applyNumberFormat="1" applyFont="1" applyFill="1" applyBorder="1"/>
    <xf numFmtId="0" fontId="2" fillId="3" borderId="3" xfId="1" applyNumberFormat="1" applyFont="1" applyFill="1" applyBorder="1"/>
    <xf numFmtId="9" fontId="2" fillId="3" borderId="3" xfId="1" applyNumberFormat="1" applyFont="1" applyFill="1" applyBorder="1"/>
    <xf numFmtId="0" fontId="9" fillId="0" borderId="0" xfId="0" applyFont="1"/>
    <xf numFmtId="0" fontId="10" fillId="0" borderId="0" xfId="2"/>
    <xf numFmtId="0" fontId="11" fillId="0" borderId="0" xfId="0" applyFont="1"/>
    <xf numFmtId="0" fontId="17" fillId="0" borderId="0" xfId="0" applyFont="1"/>
    <xf numFmtId="0" fontId="18" fillId="0" borderId="0" xfId="0" applyFont="1"/>
    <xf numFmtId="0" fontId="15" fillId="0" borderId="0" xfId="0" applyFont="1"/>
    <xf numFmtId="0" fontId="12" fillId="0" borderId="0" xfId="0" applyFont="1"/>
    <xf numFmtId="17" fontId="19" fillId="0" borderId="0" xfId="0" applyNumberFormat="1" applyFont="1" applyFill="1"/>
    <xf numFmtId="9" fontId="19" fillId="0" borderId="0" xfId="1" applyFont="1"/>
    <xf numFmtId="9" fontId="19" fillId="0" borderId="0" xfId="1" applyNumberFormat="1" applyFont="1" applyFill="1"/>
    <xf numFmtId="9" fontId="2" fillId="0" borderId="0" xfId="1" applyFont="1" applyAlignment="1">
      <alignment horizontal="right" vertical="center" wrapText="1"/>
    </xf>
    <xf numFmtId="0" fontId="2" fillId="0" borderId="0" xfId="0" applyFont="1" applyProtection="1">
      <protection locked="0"/>
    </xf>
    <xf numFmtId="164" fontId="2" fillId="0" borderId="0" xfId="3" applyNumberFormat="1" applyFont="1" applyFill="1"/>
    <xf numFmtId="164" fontId="2" fillId="3" borderId="1" xfId="3" applyNumberFormat="1" applyFont="1" applyFill="1" applyBorder="1"/>
    <xf numFmtId="164" fontId="2" fillId="0" borderId="1" xfId="3" applyNumberFormat="1" applyFont="1" applyBorder="1"/>
    <xf numFmtId="9" fontId="19" fillId="0" borderId="0" xfId="1" applyFont="1" applyFill="1" applyBorder="1"/>
    <xf numFmtId="9" fontId="19" fillId="0" borderId="0" xfId="1" applyFont="1" applyFill="1"/>
    <xf numFmtId="9" fontId="20" fillId="0" borderId="0" xfId="1" applyNumberFormat="1" applyFont="1" applyFill="1" applyBorder="1" applyAlignment="1">
      <alignment horizontal="right" vertical="center" wrapText="1"/>
    </xf>
    <xf numFmtId="164" fontId="2" fillId="0" borderId="0" xfId="3" applyNumberFormat="1" applyFont="1"/>
    <xf numFmtId="164" fontId="0" fillId="0" borderId="0" xfId="3" applyNumberFormat="1" applyFont="1"/>
    <xf numFmtId="17" fontId="19" fillId="3" borderId="3" xfId="0" applyNumberFormat="1" applyFont="1" applyFill="1" applyBorder="1"/>
    <xf numFmtId="164" fontId="2" fillId="0" borderId="0" xfId="3" applyNumberFormat="1" applyFont="1" applyFill="1" applyBorder="1"/>
    <xf numFmtId="164" fontId="19" fillId="0" borderId="0" xfId="3" applyNumberFormat="1" applyFont="1" applyFill="1"/>
    <xf numFmtId="17" fontId="2" fillId="0" borderId="0" xfId="0" applyNumberFormat="1" applyFont="1" applyAlignment="1">
      <alignment horizontal="left"/>
    </xf>
    <xf numFmtId="0" fontId="0" fillId="0" borderId="0" xfId="0" applyAlignment="1">
      <alignment horizontal="left"/>
    </xf>
    <xf numFmtId="0" fontId="19" fillId="0" borderId="0" xfId="0" pivotButton="1" applyFont="1"/>
    <xf numFmtId="0" fontId="19" fillId="0" borderId="0" xfId="0" applyFont="1"/>
    <xf numFmtId="17" fontId="19" fillId="0" borderId="0" xfId="0" applyNumberFormat="1" applyFont="1" applyAlignment="1">
      <alignment horizontal="left"/>
    </xf>
    <xf numFmtId="164" fontId="19" fillId="0" borderId="0" xfId="0" applyNumberFormat="1" applyFont="1"/>
    <xf numFmtId="0" fontId="19" fillId="0" borderId="0" xfId="0" applyNumberFormat="1" applyFont="1"/>
    <xf numFmtId="9" fontId="19" fillId="0" borderId="0" xfId="0" applyNumberFormat="1" applyFont="1"/>
    <xf numFmtId="0" fontId="21" fillId="0" borderId="0" xfId="2" applyFont="1"/>
    <xf numFmtId="0" fontId="0" fillId="0" borderId="0" xfId="0" applyAlignment="1">
      <alignment horizontal="left" vertical="center" wrapText="1"/>
    </xf>
    <xf numFmtId="0" fontId="10" fillId="0" borderId="0" xfId="2" applyAlignment="1">
      <alignment horizontal="left" vertical="center" wrapText="1"/>
    </xf>
    <xf numFmtId="0" fontId="10" fillId="0" borderId="0" xfId="2" applyAlignment="1">
      <alignment horizontal="left"/>
    </xf>
    <xf numFmtId="0" fontId="3" fillId="0" borderId="0" xfId="0" applyFont="1" applyAlignment="1">
      <alignment horizontal="center" vertical="center"/>
    </xf>
    <xf numFmtId="0" fontId="15" fillId="0" borderId="0" xfId="0" applyFont="1" applyAlignment="1">
      <alignment horizontal="left" wrapText="1"/>
    </xf>
    <xf numFmtId="0" fontId="5" fillId="0" borderId="0" xfId="0" applyFont="1" applyAlignment="1">
      <alignment horizontal="center" vertical="center" wrapText="1"/>
    </xf>
    <xf numFmtId="0" fontId="15" fillId="0" borderId="0" xfId="0" applyFont="1" applyAlignment="1">
      <alignment horizontal="left" vertical="top" wrapText="1"/>
    </xf>
    <xf numFmtId="0" fontId="7" fillId="0" borderId="0" xfId="0" applyFont="1" applyAlignment="1">
      <alignment horizontal="center" vertical="center" wrapText="1"/>
    </xf>
    <xf numFmtId="0" fontId="15" fillId="0" borderId="0" xfId="0" applyFont="1" applyAlignment="1">
      <alignment horizontal="left"/>
    </xf>
    <xf numFmtId="0" fontId="3" fillId="0" borderId="0" xfId="0" applyFont="1" applyAlignment="1">
      <alignment horizontal="center" vertical="center" wrapText="1"/>
    </xf>
    <xf numFmtId="0" fontId="13" fillId="0" borderId="0" xfId="0" applyFont="1" applyAlignment="1">
      <alignment horizontal="center"/>
    </xf>
    <xf numFmtId="0" fontId="14" fillId="0" borderId="0" xfId="0" applyFont="1" applyAlignment="1">
      <alignment horizontal="center"/>
    </xf>
  </cellXfs>
  <cellStyles count="4">
    <cellStyle name="Comma" xfId="3" builtinId="3"/>
    <cellStyle name="Hyperlink" xfId="2" builtinId="8"/>
    <cellStyle name="Normal" xfId="0" builtinId="0"/>
    <cellStyle name="Percent" xfId="1" builtinId="5"/>
  </cellStyles>
  <dxfs count="159">
    <dxf>
      <font>
        <b val="0"/>
        <i val="0"/>
        <strike val="0"/>
        <condense val="0"/>
        <extend val="0"/>
        <outline val="0"/>
        <shadow val="0"/>
        <u val="none"/>
        <vertAlign val="baseline"/>
        <sz val="11"/>
        <color theme="1"/>
        <name val="Arial"/>
        <scheme val="major"/>
      </font>
      <numFmt numFmtId="1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1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1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1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1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13" formatCode="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Arial"/>
        <scheme val="major"/>
      </font>
      <numFmt numFmtId="22" formatCode="mmm\-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maj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Arial"/>
        <scheme val="major"/>
      </font>
      <numFmt numFmtId="13" formatCode="0%"/>
      <fill>
        <patternFill patternType="solid">
          <fgColor theme="4"/>
          <bgColor theme="4"/>
        </patternFill>
      </fill>
      <alignment horizontal="right" vertical="center" textRotation="0" wrapText="1" indent="0" justifyLastLine="0" shrinkToFit="0" readingOrder="0"/>
    </dxf>
    <dxf>
      <numFmt numFmtId="13" formatCode="0%"/>
    </dxf>
    <dxf>
      <numFmt numFmtId="164" formatCode="_(* #,##0_);_(* \(#,##0\);_(* &quot;-&quot;??_);_(@_)"/>
    </dxf>
    <dxf>
      <numFmt numFmtId="13" formatCode="0%"/>
    </dxf>
    <dxf>
      <numFmt numFmtId="13" formatCode="0%"/>
    </dxf>
    <dxf>
      <numFmt numFmtId="13" formatCode="0%"/>
    </dxf>
    <dxf>
      <numFmt numFmtId="164" formatCode="_(* #,##0_);_(* \(#,##0\);_(* &quot;-&quot;??_);_(@_)"/>
    </dxf>
    <dxf>
      <numFmt numFmtId="13" formatCode="0%"/>
    </dxf>
    <dxf>
      <numFmt numFmtId="164" formatCode="_(* #,##0_);_(* \(#,##0\);_(* &quot;-&quot;??_);_(@_)"/>
    </dxf>
    <dxf>
      <numFmt numFmtId="164" formatCode="_(* #,##0_);_(* \(#,##0\);_(* &quot;-&quot;??_);_(@_)"/>
    </dxf>
    <dxf>
      <numFmt numFmtId="13" formatCode="0%"/>
    </dxf>
    <dxf>
      <numFmt numFmtId="13" formatCode="0%"/>
    </dxf>
    <dxf>
      <numFmt numFmtId="13" formatCode="0%"/>
    </dxf>
    <dxf>
      <numFmt numFmtId="13" formatCode="0%"/>
    </dxf>
    <dxf>
      <numFmt numFmtId="13" formatCode="0%"/>
    </dxf>
    <dxf>
      <numFmt numFmtId="164" formatCode="_(* #,##0_);_(* \(#,##0\);_(* &quot;-&quot;??_);_(@_)"/>
    </dxf>
    <dxf>
      <numFmt numFmtId="164" formatCode="_(* #,##0_);_(* \(#,##0\);_(* &quot;-&quot;??_);_(@_)"/>
    </dxf>
    <dxf>
      <numFmt numFmtId="164" formatCode="_(* #,##0_);_(* \(#,##0\);_(* &quot;-&quot;??_);_(@_)"/>
    </dxf>
    <dxf>
      <numFmt numFmtId="164" formatCode="_(* #,##0_);_(* \(#,##0\);_(* &quot;-&quot;??_);_(@_)"/>
    </dxf>
    <dxf>
      <numFmt numFmtId="13" formatCode="0%"/>
    </dxf>
    <dxf>
      <numFmt numFmtId="164" formatCode="_(* #,##0_);_(* \(#,##0\);_(* &quot;-&quot;??_);_(@_)"/>
    </dxf>
    <dxf>
      <numFmt numFmtId="13" formatCode="0%"/>
    </dxf>
    <dxf>
      <numFmt numFmtId="164" formatCode="_(* #,##0_);_(* \(#,##0\);_(* &quot;-&quot;??_);_(@_)"/>
    </dxf>
    <dxf>
      <numFmt numFmtId="164" formatCode="_(* #,##0_);_(* \(#,##0\);_(* &quot;-&quot;??_);_(@_)"/>
    </dxf>
    <dxf>
      <numFmt numFmtId="13" formatCode="0%"/>
    </dxf>
    <dxf>
      <numFmt numFmtId="164" formatCode="_(* #,##0_);_(* \(#,##0\);_(* &quot;-&quot;??_);_(@_)"/>
    </dxf>
    <dxf>
      <numFmt numFmtId="164" formatCode="_(* #,##0_);_(* \(#,##0\);_(* &quot;-&quot;??_);_(@_)"/>
    </dxf>
    <dxf>
      <font>
        <b val="0"/>
        <i val="0"/>
        <strike val="0"/>
        <condense val="0"/>
        <extend val="0"/>
        <outline val="0"/>
        <shadow val="0"/>
        <u val="none"/>
        <vertAlign val="baseline"/>
        <sz val="11"/>
        <color theme="1"/>
        <name val="Arial"/>
        <scheme val="major"/>
      </font>
      <numFmt numFmtId="13" formatCode="0%"/>
    </dxf>
    <dxf>
      <font>
        <b val="0"/>
        <i val="0"/>
        <strike val="0"/>
        <condense val="0"/>
        <extend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numFmt numFmtId="13" formatCode="0%"/>
    </dxf>
    <dxf>
      <font>
        <b val="0"/>
        <i val="0"/>
        <strike val="0"/>
        <condense val="0"/>
        <extend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dxf>
    <dxf>
      <numFmt numFmtId="164" formatCode="_(* #,##0_);_(* \(#,##0\);_(* &quot;-&quot;??_);_(@_)"/>
    </dxf>
    <dxf>
      <numFmt numFmtId="13" formatCode="0%"/>
    </dxf>
    <dxf>
      <numFmt numFmtId="164" formatCode="_(* #,##0_);_(* \(#,##0\);_(* &quot;-&quot;??_);_(@_)"/>
    </dxf>
    <dxf>
      <font>
        <b val="0"/>
        <i val="0"/>
        <strike val="0"/>
        <condense val="0"/>
        <extend val="0"/>
        <outline val="0"/>
        <shadow val="0"/>
        <u val="none"/>
        <vertAlign val="baseline"/>
        <sz val="11"/>
        <color theme="1"/>
        <name val="Arial"/>
        <scheme val="major"/>
      </font>
      <fill>
        <patternFill patternType="none">
          <fgColor indexed="64"/>
          <bgColor indexed="65"/>
        </patternFill>
      </fill>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3" formatCode="0%"/>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22" formatCode="mmm\-yy"/>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Arial"/>
        <scheme val="major"/>
      </font>
      <fill>
        <patternFill patternType="none">
          <fgColor indexed="64"/>
          <bgColor indexed="65"/>
        </patternFill>
      </fill>
    </dxf>
    <dxf>
      <font>
        <b/>
        <i val="0"/>
        <strike val="0"/>
        <condense val="0"/>
        <extend val="0"/>
        <outline val="0"/>
        <shadow val="0"/>
        <u val="none"/>
        <vertAlign val="baseline"/>
        <sz val="11"/>
        <color theme="1"/>
        <name val="Arial"/>
        <scheme val="major"/>
      </font>
      <numFmt numFmtId="13" formatCode="0%"/>
      <fill>
        <patternFill patternType="none">
          <fgColor indexed="64"/>
          <bgColor indexed="65"/>
        </patternFill>
      </fill>
      <alignment horizontal="right" vertical="center" textRotation="0" wrapText="1" indent="0" justifyLastLine="0" shrinkToFit="0" readingOrder="0"/>
    </dxf>
    <dxf>
      <numFmt numFmtId="164" formatCode="_(* #,##0_);_(* \(#,##0\);_(* &quot;-&quot;??_);_(@_)"/>
    </dxf>
    <dxf>
      <numFmt numFmtId="164" formatCode="_(* #,##0_);_(* \(#,##0\);_(* &quot;-&quot;??_);_(@_)"/>
    </dxf>
    <dxf>
      <numFmt numFmtId="13" formatCode="0%"/>
    </dxf>
    <dxf>
      <numFmt numFmtId="13" formatCode="0%"/>
    </dxf>
    <dxf>
      <font>
        <strike val="0"/>
        <outline val="0"/>
        <shadow val="0"/>
        <u val="none"/>
        <vertAlign val="baseline"/>
        <sz val="11"/>
        <color theme="1"/>
        <name val="Arial"/>
        <scheme val="major"/>
      </font>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numFmt numFmtId="164" formatCode="_(* #,##0_);_(* \(#,##0\);_(* &quot;-&quot;??_);_(@_)"/>
    </dxf>
    <dxf>
      <font>
        <strike val="0"/>
        <outline val="0"/>
        <shadow val="0"/>
        <u val="none"/>
        <vertAlign val="baseline"/>
        <sz val="11"/>
        <color theme="1"/>
        <name val="Arial"/>
        <scheme val="major"/>
      </font>
      <numFmt numFmtId="164" formatCode="_(* #,##0_);_(* \(#,##0\);_(* &quot;-&quot;??_);_(@_)"/>
    </dxf>
    <dxf>
      <font>
        <b val="0"/>
        <i val="0"/>
        <strike val="0"/>
        <condense val="0"/>
        <extend val="0"/>
        <outline val="0"/>
        <shadow val="0"/>
        <u val="none"/>
        <vertAlign val="baseline"/>
        <sz val="11"/>
        <color theme="1"/>
        <name val="Arial"/>
        <scheme val="major"/>
      </font>
    </dxf>
    <dxf>
      <font>
        <strike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dxf>
    <dxf>
      <font>
        <strike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dxf>
    <dxf>
      <font>
        <strike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dxf>
    <dxf>
      <font>
        <strike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Arial"/>
        <scheme val="major"/>
      </font>
      <numFmt numFmtId="164" formatCode="_(* #,##0_);_(* \(#,##0\);_(* &quot;-&quot;??_);_(@_)"/>
      <fill>
        <patternFill patternType="none">
          <fgColor indexed="64"/>
          <bgColor indexed="65"/>
        </patternFill>
      </fill>
    </dxf>
    <dxf>
      <font>
        <strike val="0"/>
        <outline val="0"/>
        <shadow val="0"/>
        <u val="none"/>
        <vertAlign val="baseline"/>
        <sz val="11"/>
        <color theme="1"/>
        <name val="Arial"/>
        <scheme val="major"/>
      </font>
      <numFmt numFmtId="22" formatCode="mmm\-yy"/>
      <fill>
        <patternFill patternType="none">
          <fgColor indexed="64"/>
          <bgColor auto="1"/>
        </patternFill>
      </fill>
    </dxf>
    <dxf>
      <font>
        <strike val="0"/>
        <outline val="0"/>
        <shadow val="0"/>
        <u val="none"/>
        <vertAlign val="baseline"/>
        <sz val="11"/>
        <color theme="1"/>
        <name val="Arial"/>
        <scheme val="major"/>
      </font>
    </dxf>
    <dxf>
      <font>
        <strike val="0"/>
        <outline val="0"/>
        <shadow val="0"/>
        <u val="none"/>
        <vertAlign val="baseline"/>
        <sz val="11"/>
        <color theme="1"/>
        <name val="Arial"/>
        <scheme val="major"/>
      </font>
      <alignment horizontal="right" vertical="center" textRotation="0" wrapText="1" indent="0" justifyLastLine="0" shrinkToFit="0" readingOrder="0"/>
    </dxf>
    <dxf>
      <font>
        <name val="Arial"/>
        <scheme val="major"/>
      </font>
    </dxf>
    <dxf>
      <font>
        <name val="Arial"/>
        <scheme val="major"/>
      </font>
    </dxf>
    <dxf>
      <font>
        <name val="Arial"/>
        <scheme val="major"/>
      </font>
    </dxf>
    <dxf>
      <font>
        <name val="Arial"/>
        <scheme val="major"/>
      </font>
    </dxf>
    <dxf>
      <font>
        <name val="Arial"/>
        <scheme val="major"/>
      </font>
    </dxf>
    <dxf>
      <numFmt numFmtId="164" formatCode="_(* #,##0_);_(* \(#,##0\);_(* &quot;-&quot;??_);_(@_)"/>
    </dxf>
    <dxf>
      <font>
        <name val="Arial"/>
        <scheme val="major"/>
      </font>
    </dxf>
    <dxf>
      <font>
        <name val="Arial"/>
        <scheme val="major"/>
      </font>
    </dxf>
    <dxf>
      <font>
        <name val="Arial"/>
        <scheme val="major"/>
      </font>
    </dxf>
    <dxf>
      <font>
        <name val="Arial"/>
        <scheme val="major"/>
      </font>
    </dxf>
    <dxf>
      <font>
        <name val="Arial"/>
        <scheme val="major"/>
      </font>
    </dxf>
    <dxf>
      <numFmt numFmtId="164" formatCode="_(* #,##0_);_(* \(#,##0\);_(* &quot;-&quot;??_);_(@_)"/>
    </dxf>
    <dxf>
      <numFmt numFmtId="13" formatCode="0%"/>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numFmt numFmtId="164" formatCode="_(* #,##0_);_(* \(#,##0\);_(* &quot;-&quot;??_);_(@_)"/>
    </dxf>
    <dxf>
      <numFmt numFmtId="13" formatCode="0%"/>
    </dxf>
    <dxf>
      <font>
        <name val="Arial"/>
        <scheme val="major"/>
      </font>
    </dxf>
    <dxf>
      <font>
        <name val="Arial"/>
        <scheme val="major"/>
      </font>
    </dxf>
    <dxf>
      <font>
        <name val="Arial"/>
        <scheme val="major"/>
      </font>
    </dxf>
    <dxf>
      <font>
        <name val="Arial"/>
        <scheme val="major"/>
      </font>
    </dxf>
    <dxf>
      <font>
        <name val="Arial"/>
        <scheme val="major"/>
      </font>
    </dxf>
    <dxf>
      <numFmt numFmtId="13" formatCode="0%"/>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font>
        <name val="Arial"/>
        <scheme val="major"/>
      </font>
    </dxf>
    <dxf>
      <numFmt numFmtId="164" formatCode="_(* #,##0_);_(* \(#,##0\);_(* &quot;-&quot;??_);_(@_)"/>
    </dxf>
    <dxf>
      <font>
        <name val="Arial"/>
        <scheme val="major"/>
      </font>
    </dxf>
    <dxf>
      <font>
        <name val="Arial"/>
        <scheme val="major"/>
      </font>
    </dxf>
    <dxf>
      <font>
        <name val="Arial"/>
        <scheme val="major"/>
      </font>
    </dxf>
    <dxf>
      <font>
        <name val="Arial"/>
        <scheme val="major"/>
      </font>
    </dxf>
    <dxf>
      <font>
        <name val="Arial"/>
        <scheme val="major"/>
      </font>
    </dxf>
    <dxf>
      <numFmt numFmtId="164" formatCode="_(* #,##0_);_(* \(#,##0\);_(* &quot;-&quot;??_);_(@_)"/>
    </dxf>
    <dxf>
      <font>
        <name val="Arial"/>
        <scheme val="major"/>
      </font>
    </dxf>
    <dxf>
      <font>
        <name val="Arial"/>
        <scheme val="major"/>
      </font>
    </dxf>
    <dxf>
      <font>
        <name val="Arial"/>
        <scheme val="major"/>
      </font>
    </dxf>
    <dxf>
      <font>
        <name val="Arial"/>
        <scheme val="major"/>
      </font>
    </dxf>
    <dxf>
      <font>
        <name val="Arial"/>
        <scheme val="major"/>
      </font>
    </dxf>
    <dxf>
      <numFmt numFmtId="164" formatCode="_(* #,##0_);_(* \(#,##0\);_(* &quot;-&quot;??_);_(@_)"/>
    </dxf>
    <dxf>
      <border>
        <left/>
        <right/>
        <top/>
        <bottom/>
      </border>
    </dxf>
  </dxfs>
  <tableStyles count="1" defaultTableStyle="TableStyleMedium2" defaultPivotStyle="PivotStyleLight16">
    <tableStyle name="Slicer Style 1" pivot="0" table="0" count="1">
      <tableStyleElement type="wholeTable" dxfId="158"/>
    </tableStyle>
  </tableStyles>
  <extLst>
    <ext xmlns:x14="http://schemas.microsoft.com/office/spreadsheetml/2009/9/main" uri="{EB79DEF2-80B8-43e5-95BD-54CBDDF9020C}">
      <x14:slicerStyles defaultSlicerStyle="SlicerStyleLight1">
        <x14:slicerStyle name="Slicer Style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[HUD System Performance Dashboard_FY2015-FY2017.xlsx]Data 1, 5, &amp; 7!PivotTable2</c:name>
    <c:fmtId val="45"/>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solidFill>
                  <a:schemeClr val="tx1"/>
                </a:solidFill>
              </a:rPr>
              <a:t>Metric</a:t>
            </a:r>
            <a:r>
              <a:rPr lang="en-US" sz="1200" baseline="0">
                <a:solidFill>
                  <a:schemeClr val="tx1"/>
                </a:solidFill>
              </a:rPr>
              <a:t> 1.1 Change in the average and median LOT persons are homeless in ES &amp; SH projects</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4"/>
            </a:solidFill>
            <a:round/>
          </a:ln>
          <a:effectLst/>
        </c:spPr>
        <c:marker>
          <c:symbol val="none"/>
        </c:marker>
      </c:pivotFmt>
      <c:pivotFmt>
        <c:idx val="1"/>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4"/>
            </a:solidFill>
            <a:round/>
          </a:ln>
          <a:effectLst/>
        </c:spPr>
        <c:marker>
          <c:symbol val="none"/>
        </c:marker>
      </c:pivotFmt>
      <c:pivotFmt>
        <c:idx val="6"/>
        <c:spPr>
          <a:solidFill>
            <a:schemeClr val="tx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8"/>
        <c:spPr>
          <a:ln w="28575" cap="rnd">
            <a:solidFill>
              <a:schemeClr val="accent4"/>
            </a:solidFill>
            <a:round/>
          </a:ln>
          <a:effectLst/>
        </c:spPr>
        <c:marker>
          <c:symbol val="none"/>
        </c:marker>
      </c:pivotFmt>
    </c:pivotFmts>
    <c:plotArea>
      <c:layout>
        <c:manualLayout>
          <c:layoutTarget val="inner"/>
          <c:xMode val="edge"/>
          <c:yMode val="edge"/>
          <c:x val="4.6265397904120806E-2"/>
          <c:y val="0.16898148148148148"/>
          <c:w val="0.88171248564596738"/>
          <c:h val="0.5629943132108487"/>
        </c:manualLayout>
      </c:layout>
      <c:barChart>
        <c:barDir val="col"/>
        <c:grouping val="clustered"/>
        <c:varyColors val="0"/>
        <c:ser>
          <c:idx val="1"/>
          <c:order val="1"/>
          <c:tx>
            <c:strRef>
              <c:f>'Data 1, 5, &amp; 7'!$E$12</c:f>
              <c:strCache>
                <c:ptCount val="1"/>
                <c:pt idx="0">
                  <c:v>Avg LOT ES-SH</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7'!$C$13:$C$16</c:f>
              <c:strCache>
                <c:ptCount val="3"/>
                <c:pt idx="0">
                  <c:v>FY 2015</c:v>
                </c:pt>
                <c:pt idx="1">
                  <c:v>FY 2016</c:v>
                </c:pt>
                <c:pt idx="2">
                  <c:v>FY 2017</c:v>
                </c:pt>
              </c:strCache>
            </c:strRef>
          </c:cat>
          <c:val>
            <c:numRef>
              <c:f>'Data 1, 5, &amp; 7'!$E$13:$E$16</c:f>
              <c:numCache>
                <c:formatCode>_(* #,##0_);_(* \(#,##0\);_(* "-"??_);_(@_)</c:formatCode>
                <c:ptCount val="3"/>
                <c:pt idx="0">
                  <c:v>61</c:v>
                </c:pt>
                <c:pt idx="1">
                  <c:v>68</c:v>
                </c:pt>
                <c:pt idx="2">
                  <c:v>68</c:v>
                </c:pt>
              </c:numCache>
            </c:numRef>
          </c:val>
        </c:ser>
        <c:ser>
          <c:idx val="2"/>
          <c:order val="2"/>
          <c:tx>
            <c:strRef>
              <c:f>'Data 1, 5, &amp; 7'!$F$12</c:f>
              <c:strCache>
                <c:ptCount val="1"/>
                <c:pt idx="0">
                  <c:v>Median LOT ES-SH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7'!$C$13:$C$16</c:f>
              <c:strCache>
                <c:ptCount val="3"/>
                <c:pt idx="0">
                  <c:v>FY 2015</c:v>
                </c:pt>
                <c:pt idx="1">
                  <c:v>FY 2016</c:v>
                </c:pt>
                <c:pt idx="2">
                  <c:v>FY 2017</c:v>
                </c:pt>
              </c:strCache>
            </c:strRef>
          </c:cat>
          <c:val>
            <c:numRef>
              <c:f>'Data 1, 5, &amp; 7'!$F$13:$F$16</c:f>
              <c:numCache>
                <c:formatCode>_(* #,##0_);_(* \(#,##0\);_(* "-"??_);_(@_)</c:formatCode>
                <c:ptCount val="3"/>
                <c:pt idx="0">
                  <c:v>33</c:v>
                </c:pt>
                <c:pt idx="1">
                  <c:v>38</c:v>
                </c:pt>
                <c:pt idx="2">
                  <c:v>38</c:v>
                </c:pt>
              </c:numCache>
            </c:numRef>
          </c:val>
        </c:ser>
        <c:dLbls>
          <c:showLegendKey val="0"/>
          <c:showVal val="0"/>
          <c:showCatName val="0"/>
          <c:showSerName val="0"/>
          <c:showPercent val="0"/>
          <c:showBubbleSize val="0"/>
        </c:dLbls>
        <c:gapWidth val="225"/>
        <c:overlap val="-25"/>
        <c:axId val="298486784"/>
        <c:axId val="392926568"/>
      </c:barChart>
      <c:lineChart>
        <c:grouping val="standard"/>
        <c:varyColors val="0"/>
        <c:ser>
          <c:idx val="0"/>
          <c:order val="0"/>
          <c:tx>
            <c:strRef>
              <c:f>'Data 1, 5, &amp; 7'!$D$12</c:f>
              <c:strCache>
                <c:ptCount val="1"/>
                <c:pt idx="0">
                  <c:v>HUD High Performing Community Maximum Average LOT</c:v>
                </c:pt>
              </c:strCache>
            </c:strRef>
          </c:tx>
          <c:spPr>
            <a:ln w="28575" cap="rnd">
              <a:solidFill>
                <a:schemeClr val="accent4"/>
              </a:solidFill>
              <a:round/>
            </a:ln>
            <a:effectLst/>
          </c:spPr>
          <c:marker>
            <c:symbol val="none"/>
          </c:marker>
          <c:cat>
            <c:strRef>
              <c:f>'Data 1, 5, &amp; 7'!$C$13:$C$16</c:f>
              <c:strCache>
                <c:ptCount val="3"/>
                <c:pt idx="0">
                  <c:v>FY 2015</c:v>
                </c:pt>
                <c:pt idx="1">
                  <c:v>FY 2016</c:v>
                </c:pt>
                <c:pt idx="2">
                  <c:v>FY 2017</c:v>
                </c:pt>
              </c:strCache>
            </c:strRef>
          </c:cat>
          <c:val>
            <c:numRef>
              <c:f>'Data 1, 5, &amp; 7'!$D$13:$D$16</c:f>
              <c:numCache>
                <c:formatCode>_(* #,##0_);_(* \(#,##0\);_(* "-"??_);_(@_)</c:formatCode>
                <c:ptCount val="3"/>
                <c:pt idx="0">
                  <c:v>20</c:v>
                </c:pt>
                <c:pt idx="1">
                  <c:v>20</c:v>
                </c:pt>
                <c:pt idx="2">
                  <c:v>20</c:v>
                </c:pt>
              </c:numCache>
            </c:numRef>
          </c:val>
          <c:smooth val="0"/>
        </c:ser>
        <c:dLbls>
          <c:showLegendKey val="0"/>
          <c:showVal val="0"/>
          <c:showCatName val="0"/>
          <c:showSerName val="0"/>
          <c:showPercent val="0"/>
          <c:showBubbleSize val="0"/>
        </c:dLbls>
        <c:marker val="1"/>
        <c:smooth val="0"/>
        <c:axId val="298486784"/>
        <c:axId val="392926568"/>
      </c:lineChart>
      <c:catAx>
        <c:axId val="298486784"/>
        <c:scaling>
          <c:orientation val="minMax"/>
        </c:scaling>
        <c:delete val="0"/>
        <c:axPos val="b"/>
        <c:numFmt formatCode="General" sourceLinked="1"/>
        <c:majorTickMark val="out"/>
        <c:minorTickMark val="none"/>
        <c:tickLblPos val="nextTo"/>
        <c:spPr>
          <a:noFill/>
          <a:ln w="9525" cap="flat" cmpd="sng" algn="ctr">
            <a:solidFill>
              <a:srgbClr val="000000">
                <a:lumMod val="50000"/>
                <a:lumOff val="50000"/>
              </a:srgb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2926568"/>
        <c:crosses val="autoZero"/>
        <c:auto val="1"/>
        <c:lblAlgn val="ctr"/>
        <c:lblOffset val="100"/>
        <c:noMultiLvlLbl val="0"/>
      </c:catAx>
      <c:valAx>
        <c:axId val="3929265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rgbClr val="000000">
                <a:lumMod val="50000"/>
                <a:lumOff val="50000"/>
              </a:srgbClr>
            </a:solid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8486784"/>
        <c:crosses val="autoZero"/>
        <c:crossBetween val="between"/>
      </c:valAx>
      <c:spPr>
        <a:noFill/>
        <a:ln>
          <a:noFill/>
        </a:ln>
        <a:effectLst/>
      </c:spPr>
    </c:plotArea>
    <c:legend>
      <c:legendPos val="b"/>
      <c:layout>
        <c:manualLayout>
          <c:xMode val="edge"/>
          <c:yMode val="edge"/>
          <c:x val="1.4626541780316672E-3"/>
          <c:y val="0.83983850976961216"/>
          <c:w val="0.99853734582196829"/>
          <c:h val="0.150902230971128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3!PivotTable4</c:name>
    <c:fmtId val="26"/>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Metric 3.2 % Change </a:t>
            </a:r>
            <a:r>
              <a:rPr lang="en-US" baseline="0">
                <a:solidFill>
                  <a:schemeClr val="tx1"/>
                </a:solidFill>
              </a:rPr>
              <a:t>in the annual counts of sheltered homeless persons in HMIS</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3'!$I$11:$I$12</c:f>
              <c:strCache>
                <c:ptCount val="1"/>
                <c:pt idx="0">
                  <c:v>Unduplicated System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3'!$H$13:$H$14</c:f>
              <c:strCache>
                <c:ptCount val="2"/>
                <c:pt idx="0">
                  <c:v>% Change FY 2015 to FY 2016</c:v>
                </c:pt>
                <c:pt idx="1">
                  <c:v>% Change FY 2016 to FY 2017</c:v>
                </c:pt>
              </c:strCache>
            </c:strRef>
          </c:cat>
          <c:val>
            <c:numRef>
              <c:f>'Data 3'!$I$13:$I$14</c:f>
              <c:numCache>
                <c:formatCode>0%</c:formatCode>
                <c:ptCount val="2"/>
                <c:pt idx="0">
                  <c:v>-0.1160612580685989</c:v>
                </c:pt>
                <c:pt idx="1">
                  <c:v>9.8797250859106525E-3</c:v>
                </c:pt>
              </c:numCache>
            </c:numRef>
          </c:val>
        </c:ser>
        <c:ser>
          <c:idx val="1"/>
          <c:order val="1"/>
          <c:tx>
            <c:strRef>
              <c:f>'Data 3'!$J$11:$J$12</c:f>
              <c:strCache>
                <c:ptCount val="1"/>
                <c:pt idx="0">
                  <c: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3'!$H$13:$H$14</c:f>
              <c:strCache>
                <c:ptCount val="2"/>
                <c:pt idx="0">
                  <c:v>% Change FY 2015 to FY 2016</c:v>
                </c:pt>
                <c:pt idx="1">
                  <c:v>% Change FY 2016 to FY 2017</c:v>
                </c:pt>
              </c:strCache>
            </c:strRef>
          </c:cat>
          <c:val>
            <c:numRef>
              <c:f>'Data 3'!$J$13:$J$14</c:f>
              <c:numCache>
                <c:formatCode>0%</c:formatCode>
                <c:ptCount val="2"/>
                <c:pt idx="0">
                  <c:v>-0.1333231287310577</c:v>
                </c:pt>
                <c:pt idx="1">
                  <c:v>1.5895443306252208E-3</c:v>
                </c:pt>
              </c:numCache>
            </c:numRef>
          </c:val>
        </c:ser>
        <c:ser>
          <c:idx val="2"/>
          <c:order val="2"/>
          <c:tx>
            <c:strRef>
              <c:f>'Data 3'!$K$11:$K$12</c:f>
              <c:strCache>
                <c:ptCount val="1"/>
                <c:pt idx="0">
                  <c:v>SH*</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3'!$H$13:$H$14</c:f>
              <c:strCache>
                <c:ptCount val="2"/>
                <c:pt idx="0">
                  <c:v>% Change FY 2015 to FY 2016</c:v>
                </c:pt>
                <c:pt idx="1">
                  <c:v>% Change FY 2016 to FY 2017</c:v>
                </c:pt>
              </c:strCache>
            </c:strRef>
          </c:cat>
          <c:val>
            <c:numRef>
              <c:f>'Data 3'!$K$13:$K$14</c:f>
              <c:numCache>
                <c:formatCode>0%</c:formatCode>
                <c:ptCount val="2"/>
                <c:pt idx="0">
                  <c:v>-0.1111111111111111</c:v>
                </c:pt>
                <c:pt idx="1">
                  <c:v>0.3125</c:v>
                </c:pt>
              </c:numCache>
            </c:numRef>
          </c:val>
        </c:ser>
        <c:ser>
          <c:idx val="3"/>
          <c:order val="3"/>
          <c:tx>
            <c:strRef>
              <c:f>'Data 3'!$L$11:$L$12</c:f>
              <c:strCache>
                <c:ptCount val="1"/>
                <c:pt idx="0">
                  <c:v>TH*</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3'!$H$13:$H$14</c:f>
              <c:strCache>
                <c:ptCount val="2"/>
                <c:pt idx="0">
                  <c:v>% Change FY 2015 to FY 2016</c:v>
                </c:pt>
                <c:pt idx="1">
                  <c:v>% Change FY 2016 to FY 2017</c:v>
                </c:pt>
              </c:strCache>
            </c:strRef>
          </c:cat>
          <c:val>
            <c:numRef>
              <c:f>'Data 3'!$L$13:$L$14</c:f>
              <c:numCache>
                <c:formatCode>0%</c:formatCode>
                <c:ptCount val="2"/>
                <c:pt idx="0">
                  <c:v>-0.10405549626467449</c:v>
                </c:pt>
                <c:pt idx="1">
                  <c:v>6.5515187611673617E-2</c:v>
                </c:pt>
              </c:numCache>
            </c:numRef>
          </c:val>
        </c:ser>
        <c:dLbls>
          <c:dLblPos val="outEnd"/>
          <c:showLegendKey val="0"/>
          <c:showVal val="1"/>
          <c:showCatName val="0"/>
          <c:showSerName val="0"/>
          <c:showPercent val="0"/>
          <c:showBubbleSize val="0"/>
        </c:dLbls>
        <c:gapWidth val="219"/>
        <c:overlap val="-27"/>
        <c:axId val="396319040"/>
        <c:axId val="396319432"/>
      </c:barChart>
      <c:catAx>
        <c:axId val="396319040"/>
        <c:scaling>
          <c:orientation val="minMax"/>
        </c:scaling>
        <c:delete val="0"/>
        <c:axPos val="b"/>
        <c:numFmt formatCode="General" sourceLinked="1"/>
        <c:majorTickMark val="out"/>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96319432"/>
        <c:crosses val="autoZero"/>
        <c:auto val="1"/>
        <c:lblAlgn val="ctr"/>
        <c:lblOffset val="100"/>
        <c:noMultiLvlLbl val="0"/>
      </c:catAx>
      <c:valAx>
        <c:axId val="396319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963190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4!PivotTable17</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rgbClr val="000000"/>
                </a:solidFill>
                <a:latin typeface="+mn-lt"/>
                <a:ea typeface="+mn-ea"/>
                <a:cs typeface="+mn-cs"/>
              </a:defRPr>
            </a:pPr>
            <a:r>
              <a:rPr lang="en-US" sz="1200" b="0" i="0" baseline="0">
                <a:effectLst/>
              </a:rPr>
              <a:t>Metrics 4.1, 4.2 &amp; 4.3 </a:t>
            </a:r>
            <a:r>
              <a:rPr lang="en-US" sz="1200">
                <a:solidFill>
                  <a:schemeClr val="tx1"/>
                </a:solidFill>
              </a:rPr>
              <a:t>Number</a:t>
            </a:r>
            <a:r>
              <a:rPr lang="en-US" sz="1200" baseline="0">
                <a:solidFill>
                  <a:schemeClr val="tx1"/>
                </a:solidFill>
              </a:rPr>
              <a:t> of adult </a:t>
            </a:r>
          </a:p>
          <a:p>
            <a:pPr marL="0" marR="0" lvl="0" indent="0" algn="ctr" defTabSz="914400" rtl="0" eaLnBrk="1" fontAlgn="auto" latinLnBrk="0" hangingPunct="1">
              <a:lnSpc>
                <a:spcPct val="100000"/>
              </a:lnSpc>
              <a:spcBef>
                <a:spcPts val="0"/>
              </a:spcBef>
              <a:spcAft>
                <a:spcPts val="0"/>
              </a:spcAft>
              <a:buClrTx/>
              <a:buSzTx/>
              <a:buFontTx/>
              <a:buNone/>
              <a:tabLst/>
              <a:defRPr sz="1200">
                <a:solidFill>
                  <a:srgbClr val="000000"/>
                </a:solidFill>
              </a:defRPr>
            </a:pPr>
            <a:r>
              <a:rPr lang="en-US" sz="1200" baseline="0">
                <a:solidFill>
                  <a:schemeClr val="tx1"/>
                </a:solidFill>
              </a:rPr>
              <a:t>system stayers with increased income </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rgbClr val="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4'!$C$10</c:f>
              <c:strCache>
                <c:ptCount val="1"/>
                <c:pt idx="0">
                  <c:v>Total System Stayers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4'!$B$11:$B$14</c:f>
              <c:strCache>
                <c:ptCount val="3"/>
                <c:pt idx="0">
                  <c:v>FY 2015</c:v>
                </c:pt>
                <c:pt idx="1">
                  <c:v>FY 2016</c:v>
                </c:pt>
                <c:pt idx="2">
                  <c:v>FY 2017</c:v>
                </c:pt>
              </c:strCache>
            </c:strRef>
          </c:cat>
          <c:val>
            <c:numRef>
              <c:f>'Data 4'!$C$11:$C$14</c:f>
              <c:numCache>
                <c:formatCode>_(* #,##0_);_(* \(#,##0\);_(* "-"??_);_(@_)</c:formatCode>
                <c:ptCount val="3"/>
                <c:pt idx="0">
                  <c:v>1231</c:v>
                </c:pt>
                <c:pt idx="1">
                  <c:v>1164</c:v>
                </c:pt>
                <c:pt idx="2">
                  <c:v>1011</c:v>
                </c:pt>
              </c:numCache>
            </c:numRef>
          </c:val>
        </c:ser>
        <c:ser>
          <c:idx val="1"/>
          <c:order val="1"/>
          <c:tx>
            <c:strRef>
              <c:f>'Data 4'!$D$10</c:f>
              <c:strCache>
                <c:ptCount val="1"/>
                <c:pt idx="0">
                  <c:v>4.1 # of adults with increased earned 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4'!$B$11:$B$14</c:f>
              <c:strCache>
                <c:ptCount val="3"/>
                <c:pt idx="0">
                  <c:v>FY 2015</c:v>
                </c:pt>
                <c:pt idx="1">
                  <c:v>FY 2016</c:v>
                </c:pt>
                <c:pt idx="2">
                  <c:v>FY 2017</c:v>
                </c:pt>
              </c:strCache>
            </c:strRef>
          </c:cat>
          <c:val>
            <c:numRef>
              <c:f>'Data 4'!$D$11:$D$14</c:f>
              <c:numCache>
                <c:formatCode>_(* #,##0_);_(* \(#,##0\);_(* "-"??_);_(@_)</c:formatCode>
                <c:ptCount val="3"/>
                <c:pt idx="0">
                  <c:v>84</c:v>
                </c:pt>
                <c:pt idx="1">
                  <c:v>80</c:v>
                </c:pt>
                <c:pt idx="2">
                  <c:v>92</c:v>
                </c:pt>
              </c:numCache>
            </c:numRef>
          </c:val>
        </c:ser>
        <c:ser>
          <c:idx val="2"/>
          <c:order val="2"/>
          <c:tx>
            <c:strRef>
              <c:f>'Data 4'!$E$10</c:f>
              <c:strCache>
                <c:ptCount val="1"/>
                <c:pt idx="0">
                  <c:v>4.2 # of adults with increased non-employement income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4'!$B$11:$B$14</c:f>
              <c:strCache>
                <c:ptCount val="3"/>
                <c:pt idx="0">
                  <c:v>FY 2015</c:v>
                </c:pt>
                <c:pt idx="1">
                  <c:v>FY 2016</c:v>
                </c:pt>
                <c:pt idx="2">
                  <c:v>FY 2017</c:v>
                </c:pt>
              </c:strCache>
            </c:strRef>
          </c:cat>
          <c:val>
            <c:numRef>
              <c:f>'Data 4'!$E$11:$E$14</c:f>
              <c:numCache>
                <c:formatCode>_(* #,##0_);_(* \(#,##0\);_(* "-"??_);_(@_)</c:formatCode>
                <c:ptCount val="3"/>
                <c:pt idx="0">
                  <c:v>539</c:v>
                </c:pt>
                <c:pt idx="1">
                  <c:v>267</c:v>
                </c:pt>
                <c:pt idx="2">
                  <c:v>402</c:v>
                </c:pt>
              </c:numCache>
            </c:numRef>
          </c:val>
        </c:ser>
        <c:ser>
          <c:idx val="3"/>
          <c:order val="3"/>
          <c:tx>
            <c:strRef>
              <c:f>'Data 4'!$F$10</c:f>
              <c:strCache>
                <c:ptCount val="1"/>
                <c:pt idx="0">
                  <c:v>4.3 # of adults with increased total income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4'!$B$11:$B$14</c:f>
              <c:strCache>
                <c:ptCount val="3"/>
                <c:pt idx="0">
                  <c:v>FY 2015</c:v>
                </c:pt>
                <c:pt idx="1">
                  <c:v>FY 2016</c:v>
                </c:pt>
                <c:pt idx="2">
                  <c:v>FY 2017</c:v>
                </c:pt>
              </c:strCache>
            </c:strRef>
          </c:cat>
          <c:val>
            <c:numRef>
              <c:f>'Data 4'!$F$11:$F$14</c:f>
              <c:numCache>
                <c:formatCode>_(* #,##0_);_(* \(#,##0\);_(* "-"??_);_(@_)</c:formatCode>
                <c:ptCount val="3"/>
                <c:pt idx="0">
                  <c:v>592</c:v>
                </c:pt>
                <c:pt idx="1">
                  <c:v>335</c:v>
                </c:pt>
                <c:pt idx="2">
                  <c:v>459</c:v>
                </c:pt>
              </c:numCache>
            </c:numRef>
          </c:val>
        </c:ser>
        <c:dLbls>
          <c:dLblPos val="outEnd"/>
          <c:showLegendKey val="0"/>
          <c:showVal val="1"/>
          <c:showCatName val="0"/>
          <c:showSerName val="0"/>
          <c:showPercent val="0"/>
          <c:showBubbleSize val="0"/>
        </c:dLbls>
        <c:gapWidth val="219"/>
        <c:overlap val="-27"/>
        <c:axId val="396320216"/>
        <c:axId val="390080248"/>
      </c:barChart>
      <c:catAx>
        <c:axId val="39632021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0248"/>
        <c:crosses val="autoZero"/>
        <c:auto val="1"/>
        <c:lblAlgn val="ctr"/>
        <c:lblOffset val="100"/>
        <c:noMultiLvlLbl val="0"/>
      </c:catAx>
      <c:valAx>
        <c:axId val="39008024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63202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4!PivotTable18</c:name>
    <c:fmtId val="9"/>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t>Metrics 4.1, 4.2 &amp; 4.3 Percent of</a:t>
            </a:r>
            <a:r>
              <a:rPr lang="en-US" sz="1200" baseline="0"/>
              <a:t> adult </a:t>
            </a:r>
          </a:p>
          <a:p>
            <a:pPr>
              <a:defRPr sz="1200">
                <a:solidFill>
                  <a:schemeClr val="tx1"/>
                </a:solidFill>
              </a:defRPr>
            </a:pPr>
            <a:r>
              <a:rPr lang="en-US" sz="1200" baseline="0"/>
              <a:t>system stayers with increased income</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4"/>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pivotFmt>
      <c:pivotFmt>
        <c:idx val="4"/>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pivotFmt>
      <c:pivotFmt>
        <c:idx val="5"/>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4"/>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ln w="28575" cap="rnd">
            <a:solidFill>
              <a:schemeClr val="accent2"/>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9"/>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ln w="28575" cap="rnd">
            <a:solidFill>
              <a:schemeClr val="accent4"/>
            </a:solidFill>
            <a:round/>
          </a:ln>
          <a:effectLst/>
        </c:spPr>
        <c:marker>
          <c:symbol val="circle"/>
          <c:size val="5"/>
          <c:spPr>
            <a:solidFill>
              <a:schemeClr val="accent4"/>
            </a:solidFill>
            <a:ln w="9525">
              <a:solidFill>
                <a:schemeClr val="accent4"/>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Lst>
        </c:dLbl>
      </c:pivotFmt>
      <c:pivotFmt>
        <c:idx val="12"/>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4'!$I$10</c:f>
              <c:strCache>
                <c:ptCount val="1"/>
                <c:pt idx="0">
                  <c:v>4.1 % of adults with increased earned income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4'!$H$11:$H$14</c:f>
              <c:strCache>
                <c:ptCount val="3"/>
                <c:pt idx="0">
                  <c:v>FY 2015</c:v>
                </c:pt>
                <c:pt idx="1">
                  <c:v>FY 2016</c:v>
                </c:pt>
                <c:pt idx="2">
                  <c:v>FY 2017</c:v>
                </c:pt>
              </c:strCache>
            </c:strRef>
          </c:cat>
          <c:val>
            <c:numRef>
              <c:f>'Data 4'!$I$11:$I$14</c:f>
              <c:numCache>
                <c:formatCode>0%</c:formatCode>
                <c:ptCount val="3"/>
                <c:pt idx="0">
                  <c:v>6.8237205523964256E-2</c:v>
                </c:pt>
                <c:pt idx="1">
                  <c:v>7.0000000000000007E-2</c:v>
                </c:pt>
                <c:pt idx="2">
                  <c:v>0.09</c:v>
                </c:pt>
              </c:numCache>
            </c:numRef>
          </c:val>
          <c:smooth val="0"/>
        </c:ser>
        <c:ser>
          <c:idx val="1"/>
          <c:order val="1"/>
          <c:tx>
            <c:strRef>
              <c:f>'Data 4'!$J$10</c:f>
              <c:strCache>
                <c:ptCount val="1"/>
                <c:pt idx="0">
                  <c:v>4.2 % of adults who increased non-employment income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0"/>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1"/>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Pt>
            <c:idx val="2"/>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dPt>
          <c:dLbls>
            <c:dLbl>
              <c:idx val="0"/>
              <c:layout/>
              <c:dLblPos val="l"/>
              <c:showLegendKey val="0"/>
              <c:showVal val="1"/>
              <c:showCatName val="0"/>
              <c:showSerName val="0"/>
              <c:showPercent val="0"/>
              <c:showBubbleSize val="0"/>
              <c:extLst>
                <c:ext xmlns:c15="http://schemas.microsoft.com/office/drawing/2012/chart" uri="{CE6537A1-D6FC-4f65-9D91-7224C49458BB}">
                  <c15:layout/>
                </c:ext>
              </c:extLst>
            </c:dLbl>
            <c:dLbl>
              <c:idx val="1"/>
              <c:layout/>
              <c:dLblPos val="b"/>
              <c:showLegendKey val="0"/>
              <c:showVal val="1"/>
              <c:showCatName val="0"/>
              <c:showSerName val="0"/>
              <c:showPercent val="0"/>
              <c:showBubbleSize val="0"/>
              <c:extLst>
                <c:ext xmlns:c15="http://schemas.microsoft.com/office/drawing/2012/chart" uri="{CE6537A1-D6FC-4f65-9D91-7224C49458BB}">
                  <c15:layout/>
                </c:ext>
              </c:extLst>
            </c:dLbl>
            <c:dLbl>
              <c:idx val="2"/>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4'!$H$11:$H$14</c:f>
              <c:strCache>
                <c:ptCount val="3"/>
                <c:pt idx="0">
                  <c:v>FY 2015</c:v>
                </c:pt>
                <c:pt idx="1">
                  <c:v>FY 2016</c:v>
                </c:pt>
                <c:pt idx="2">
                  <c:v>FY 2017</c:v>
                </c:pt>
              </c:strCache>
            </c:strRef>
          </c:cat>
          <c:val>
            <c:numRef>
              <c:f>'Data 4'!$J$11:$J$14</c:f>
              <c:numCache>
                <c:formatCode>0%</c:formatCode>
                <c:ptCount val="3"/>
                <c:pt idx="0">
                  <c:v>0.437855402112104</c:v>
                </c:pt>
                <c:pt idx="1">
                  <c:v>0.23</c:v>
                </c:pt>
                <c:pt idx="2">
                  <c:v>0.4</c:v>
                </c:pt>
              </c:numCache>
            </c:numRef>
          </c:val>
          <c:smooth val="0"/>
        </c:ser>
        <c:ser>
          <c:idx val="2"/>
          <c:order val="2"/>
          <c:tx>
            <c:strRef>
              <c:f>'Data 4'!$K$10</c:f>
              <c:strCache>
                <c:ptCount val="1"/>
                <c:pt idx="0">
                  <c:v>4.3 % of adults who increased total income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4'!$H$11:$H$14</c:f>
              <c:strCache>
                <c:ptCount val="3"/>
                <c:pt idx="0">
                  <c:v>FY 2015</c:v>
                </c:pt>
                <c:pt idx="1">
                  <c:v>FY 2016</c:v>
                </c:pt>
                <c:pt idx="2">
                  <c:v>FY 2017</c:v>
                </c:pt>
              </c:strCache>
            </c:strRef>
          </c:cat>
          <c:val>
            <c:numRef>
              <c:f>'Data 4'!$K$11:$K$14</c:f>
              <c:numCache>
                <c:formatCode>0%</c:formatCode>
                <c:ptCount val="3"/>
                <c:pt idx="0">
                  <c:v>0.48090982940698618</c:v>
                </c:pt>
                <c:pt idx="1">
                  <c:v>0.28999999999999998</c:v>
                </c:pt>
                <c:pt idx="2">
                  <c:v>0.45</c:v>
                </c:pt>
              </c:numCache>
            </c:numRef>
          </c:val>
          <c:smooth val="0"/>
        </c:ser>
        <c:dLbls>
          <c:dLblPos val="t"/>
          <c:showLegendKey val="0"/>
          <c:showVal val="1"/>
          <c:showCatName val="0"/>
          <c:showSerName val="0"/>
          <c:showPercent val="0"/>
          <c:showBubbleSize val="0"/>
        </c:dLbls>
        <c:marker val="1"/>
        <c:smooth val="0"/>
        <c:axId val="390081032"/>
        <c:axId val="390081424"/>
      </c:lineChart>
      <c:catAx>
        <c:axId val="39008103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1424"/>
        <c:crosses val="autoZero"/>
        <c:auto val="1"/>
        <c:lblAlgn val="ctr"/>
        <c:lblOffset val="100"/>
        <c:noMultiLvlLbl val="0"/>
      </c:catAx>
      <c:valAx>
        <c:axId val="390081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10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4!PivotTable19</c:name>
    <c:fmtId val="8"/>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t>Metrics 4.4, 4.2, &amp; 4.3 Number of adult</a:t>
            </a:r>
          </a:p>
          <a:p>
            <a:pPr>
              <a:defRPr sz="1200">
                <a:solidFill>
                  <a:schemeClr val="tx1"/>
                </a:solidFill>
              </a:defRPr>
            </a:pPr>
            <a:r>
              <a:rPr lang="en-US" sz="1200"/>
              <a:t>system</a:t>
            </a:r>
            <a:r>
              <a:rPr lang="en-US" sz="1200" baseline="0"/>
              <a:t> leavers with increased income</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4'!$C$20</c:f>
              <c:strCache>
                <c:ptCount val="1"/>
                <c:pt idx="0">
                  <c:v>Total System Leavers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4'!$B$21:$B$24</c:f>
              <c:strCache>
                <c:ptCount val="3"/>
                <c:pt idx="0">
                  <c:v>FY 2015</c:v>
                </c:pt>
                <c:pt idx="1">
                  <c:v>FY 2016</c:v>
                </c:pt>
                <c:pt idx="2">
                  <c:v>FY 2017</c:v>
                </c:pt>
              </c:strCache>
            </c:strRef>
          </c:cat>
          <c:val>
            <c:numRef>
              <c:f>'Data 4'!$C$21:$C$24</c:f>
              <c:numCache>
                <c:formatCode>_(* #,##0_);_(* \(#,##0\);_(* "-"??_);_(@_)</c:formatCode>
                <c:ptCount val="3"/>
                <c:pt idx="0">
                  <c:v>463</c:v>
                </c:pt>
                <c:pt idx="1">
                  <c:v>424</c:v>
                </c:pt>
                <c:pt idx="2">
                  <c:v>353</c:v>
                </c:pt>
              </c:numCache>
            </c:numRef>
          </c:val>
        </c:ser>
        <c:ser>
          <c:idx val="1"/>
          <c:order val="1"/>
          <c:tx>
            <c:strRef>
              <c:f>'Data 4'!$D$20</c:f>
              <c:strCache>
                <c:ptCount val="1"/>
                <c:pt idx="0">
                  <c:v>4.4  #of adults who exited with increased earned 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4'!$B$21:$B$24</c:f>
              <c:strCache>
                <c:ptCount val="3"/>
                <c:pt idx="0">
                  <c:v>FY 2015</c:v>
                </c:pt>
                <c:pt idx="1">
                  <c:v>FY 2016</c:v>
                </c:pt>
                <c:pt idx="2">
                  <c:v>FY 2017</c:v>
                </c:pt>
              </c:strCache>
            </c:strRef>
          </c:cat>
          <c:val>
            <c:numRef>
              <c:f>'Data 4'!$D$21:$D$24</c:f>
              <c:numCache>
                <c:formatCode>_(* #,##0_);_(* \(#,##0\);_(* "-"??_);_(@_)</c:formatCode>
                <c:ptCount val="3"/>
                <c:pt idx="0">
                  <c:v>34</c:v>
                </c:pt>
                <c:pt idx="1">
                  <c:v>58</c:v>
                </c:pt>
                <c:pt idx="2">
                  <c:v>38</c:v>
                </c:pt>
              </c:numCache>
            </c:numRef>
          </c:val>
        </c:ser>
        <c:ser>
          <c:idx val="2"/>
          <c:order val="2"/>
          <c:tx>
            <c:strRef>
              <c:f>'Data 4'!$E$20</c:f>
              <c:strCache>
                <c:ptCount val="1"/>
                <c:pt idx="0">
                  <c:v>4.5 # of adults who exited with increased non-employment cash income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4'!$B$21:$B$24</c:f>
              <c:strCache>
                <c:ptCount val="3"/>
                <c:pt idx="0">
                  <c:v>FY 2015</c:v>
                </c:pt>
                <c:pt idx="1">
                  <c:v>FY 2016</c:v>
                </c:pt>
                <c:pt idx="2">
                  <c:v>FY 2017</c:v>
                </c:pt>
              </c:strCache>
            </c:strRef>
          </c:cat>
          <c:val>
            <c:numRef>
              <c:f>'Data 4'!$E$21:$E$24</c:f>
              <c:numCache>
                <c:formatCode>_(* #,##0_);_(* \(#,##0\);_(* "-"??_);_(@_)</c:formatCode>
                <c:ptCount val="3"/>
                <c:pt idx="0">
                  <c:v>145</c:v>
                </c:pt>
                <c:pt idx="1">
                  <c:v>145</c:v>
                </c:pt>
                <c:pt idx="2">
                  <c:v>119</c:v>
                </c:pt>
              </c:numCache>
            </c:numRef>
          </c:val>
        </c:ser>
        <c:ser>
          <c:idx val="3"/>
          <c:order val="3"/>
          <c:tx>
            <c:strRef>
              <c:f>'Data 4'!$F$20</c:f>
              <c:strCache>
                <c:ptCount val="1"/>
                <c:pt idx="0">
                  <c:v>4.6 # of adults who exited with increased total income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4'!$B$21:$B$24</c:f>
              <c:strCache>
                <c:ptCount val="3"/>
                <c:pt idx="0">
                  <c:v>FY 2015</c:v>
                </c:pt>
                <c:pt idx="1">
                  <c:v>FY 2016</c:v>
                </c:pt>
                <c:pt idx="2">
                  <c:v>FY 2017</c:v>
                </c:pt>
              </c:strCache>
            </c:strRef>
          </c:cat>
          <c:val>
            <c:numRef>
              <c:f>'Data 4'!$F$21:$F$24</c:f>
              <c:numCache>
                <c:formatCode>_(* #,##0_);_(* \(#,##0\);_(* "-"??_);_(@_)</c:formatCode>
                <c:ptCount val="3"/>
                <c:pt idx="0">
                  <c:v>173</c:v>
                </c:pt>
                <c:pt idx="1">
                  <c:v>185</c:v>
                </c:pt>
                <c:pt idx="2">
                  <c:v>149</c:v>
                </c:pt>
              </c:numCache>
            </c:numRef>
          </c:val>
        </c:ser>
        <c:dLbls>
          <c:dLblPos val="outEnd"/>
          <c:showLegendKey val="0"/>
          <c:showVal val="1"/>
          <c:showCatName val="0"/>
          <c:showSerName val="0"/>
          <c:showPercent val="0"/>
          <c:showBubbleSize val="0"/>
        </c:dLbls>
        <c:gapWidth val="219"/>
        <c:overlap val="-27"/>
        <c:axId val="390082208"/>
        <c:axId val="390082600"/>
      </c:barChart>
      <c:catAx>
        <c:axId val="390082208"/>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2600"/>
        <c:crosses val="autoZero"/>
        <c:auto val="1"/>
        <c:lblAlgn val="ctr"/>
        <c:lblOffset val="100"/>
        <c:noMultiLvlLbl val="0"/>
      </c:catAx>
      <c:valAx>
        <c:axId val="3900826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220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4!PivotTable20</c:name>
    <c:fmtId val="16"/>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t>Metrics 4.4, 4.5,</a:t>
            </a:r>
            <a:r>
              <a:rPr lang="en-US" sz="1200" baseline="0"/>
              <a:t> 4.6 Percent of adult </a:t>
            </a:r>
          </a:p>
          <a:p>
            <a:pPr>
              <a:defRPr sz="1200">
                <a:solidFill>
                  <a:schemeClr val="tx1"/>
                </a:solidFill>
              </a:defRPr>
            </a:pPr>
            <a:r>
              <a:rPr lang="en-US" sz="1200" baseline="0"/>
              <a:t>system leavers with increased income</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4"/>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3"/>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4"/>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chemeClr val="accent2"/>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7"/>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8"/>
        <c:spPr>
          <a:ln w="28575" cap="rnd">
            <a:solidFill>
              <a:schemeClr val="accent4"/>
            </a:solidFill>
            <a:round/>
          </a:ln>
          <a:effectLst/>
        </c:spPr>
        <c:marker>
          <c:symbol val="circle"/>
          <c:size val="5"/>
          <c:spPr>
            <a:solidFill>
              <a:schemeClr val="accent4"/>
            </a:solidFill>
            <a:ln w="9525">
              <a:solidFill>
                <a:schemeClr val="accent4"/>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4'!$I$20</c:f>
              <c:strCache>
                <c:ptCount val="1"/>
                <c:pt idx="0">
                  <c:v>4.4 % of adults who increased earned income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4'!$H$21:$H$24</c:f>
              <c:strCache>
                <c:ptCount val="3"/>
                <c:pt idx="0">
                  <c:v>FY 2015</c:v>
                </c:pt>
                <c:pt idx="1">
                  <c:v>FY 2016</c:v>
                </c:pt>
                <c:pt idx="2">
                  <c:v>FY 2017</c:v>
                </c:pt>
              </c:strCache>
            </c:strRef>
          </c:cat>
          <c:val>
            <c:numRef>
              <c:f>'Data 4'!$I$21:$I$24</c:f>
              <c:numCache>
                <c:formatCode>0%</c:formatCode>
                <c:ptCount val="3"/>
                <c:pt idx="0">
                  <c:v>7.3434125269978404E-2</c:v>
                </c:pt>
                <c:pt idx="1">
                  <c:v>0.14000000000000001</c:v>
                </c:pt>
                <c:pt idx="2">
                  <c:v>0.11</c:v>
                </c:pt>
              </c:numCache>
            </c:numRef>
          </c:val>
          <c:smooth val="0"/>
        </c:ser>
        <c:ser>
          <c:idx val="1"/>
          <c:order val="1"/>
          <c:tx>
            <c:strRef>
              <c:f>'Data 4'!$J$20</c:f>
              <c:strCache>
                <c:ptCount val="1"/>
                <c:pt idx="0">
                  <c:v>4.5 % of adults who increased non-emplotment income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4'!$H$21:$H$24</c:f>
              <c:strCache>
                <c:ptCount val="3"/>
                <c:pt idx="0">
                  <c:v>FY 2015</c:v>
                </c:pt>
                <c:pt idx="1">
                  <c:v>FY 2016</c:v>
                </c:pt>
                <c:pt idx="2">
                  <c:v>FY 2017</c:v>
                </c:pt>
              </c:strCache>
            </c:strRef>
          </c:cat>
          <c:val>
            <c:numRef>
              <c:f>'Data 4'!$J$21:$J$24</c:f>
              <c:numCache>
                <c:formatCode>0%</c:formatCode>
                <c:ptCount val="3"/>
                <c:pt idx="0">
                  <c:v>0.31317494600431967</c:v>
                </c:pt>
                <c:pt idx="1">
                  <c:v>0.34</c:v>
                </c:pt>
                <c:pt idx="2">
                  <c:v>0.34</c:v>
                </c:pt>
              </c:numCache>
            </c:numRef>
          </c:val>
          <c:smooth val="0"/>
        </c:ser>
        <c:ser>
          <c:idx val="2"/>
          <c:order val="2"/>
          <c:tx>
            <c:strRef>
              <c:f>'Data 4'!$K$20</c:f>
              <c:strCache>
                <c:ptCount val="1"/>
                <c:pt idx="0">
                  <c:v>4.6 % of adults who increased total income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4'!$H$21:$H$24</c:f>
              <c:strCache>
                <c:ptCount val="3"/>
                <c:pt idx="0">
                  <c:v>FY 2015</c:v>
                </c:pt>
                <c:pt idx="1">
                  <c:v>FY 2016</c:v>
                </c:pt>
                <c:pt idx="2">
                  <c:v>FY 2017</c:v>
                </c:pt>
              </c:strCache>
            </c:strRef>
          </c:cat>
          <c:val>
            <c:numRef>
              <c:f>'Data 4'!$K$21:$K$24</c:f>
              <c:numCache>
                <c:formatCode>0%</c:formatCode>
                <c:ptCount val="3"/>
                <c:pt idx="0">
                  <c:v>0.37365010799136067</c:v>
                </c:pt>
                <c:pt idx="1">
                  <c:v>0.44</c:v>
                </c:pt>
                <c:pt idx="2">
                  <c:v>0.42</c:v>
                </c:pt>
              </c:numCache>
            </c:numRef>
          </c:val>
          <c:smooth val="0"/>
        </c:ser>
        <c:dLbls>
          <c:dLblPos val="t"/>
          <c:showLegendKey val="0"/>
          <c:showVal val="1"/>
          <c:showCatName val="0"/>
          <c:showSerName val="0"/>
          <c:showPercent val="0"/>
          <c:showBubbleSize val="0"/>
        </c:dLbls>
        <c:marker val="1"/>
        <c:smooth val="0"/>
        <c:axId val="390083384"/>
        <c:axId val="390083776"/>
      </c:lineChart>
      <c:catAx>
        <c:axId val="39008338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3776"/>
        <c:crosses val="autoZero"/>
        <c:auto val="1"/>
        <c:lblAlgn val="ctr"/>
        <c:lblOffset val="100"/>
        <c:noMultiLvlLbl val="0"/>
      </c:catAx>
      <c:valAx>
        <c:axId val="390083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008338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7!PivotTable6</c:name>
    <c:fmtId val="4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solidFill>
              </a:rPr>
              <a:t>Number of persons</a:t>
            </a:r>
            <a:r>
              <a:rPr lang="en-US" baseline="0">
                <a:solidFill>
                  <a:schemeClr val="tx1"/>
                </a:solidFill>
              </a:rPr>
              <a:t> homeless for the first time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Lst>
        </c:dLbl>
      </c:pivotFmt>
      <c:pivotFmt>
        <c:idx val="5"/>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1, 5, &amp; 7'!$D$31</c:f>
              <c:strCache>
                <c:ptCount val="1"/>
                <c:pt idx="0">
                  <c:v>5.1 # of persons entering ES, SH, and TH projects with no prior enrollment in HMIS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7'!$C$32:$C$35</c:f>
              <c:strCache>
                <c:ptCount val="3"/>
                <c:pt idx="0">
                  <c:v>FY 2015</c:v>
                </c:pt>
                <c:pt idx="1">
                  <c:v>FY 2016</c:v>
                </c:pt>
                <c:pt idx="2">
                  <c:v>FY 2017</c:v>
                </c:pt>
              </c:strCache>
            </c:strRef>
          </c:cat>
          <c:val>
            <c:numRef>
              <c:f>'Data 1, 5, &amp; 7'!$D$32:$D$35</c:f>
              <c:numCache>
                <c:formatCode>_(* #,##0_);_(* \(#,##0\);_(* "-"??_);_(@_)</c:formatCode>
                <c:ptCount val="3"/>
                <c:pt idx="0">
                  <c:v>2248</c:v>
                </c:pt>
                <c:pt idx="1">
                  <c:v>3563</c:v>
                </c:pt>
                <c:pt idx="2">
                  <c:v>4116</c:v>
                </c:pt>
              </c:numCache>
            </c:numRef>
          </c:val>
          <c:smooth val="0"/>
        </c:ser>
        <c:ser>
          <c:idx val="1"/>
          <c:order val="1"/>
          <c:tx>
            <c:strRef>
              <c:f>'Data 1, 5, &amp; 7'!$E$31</c:f>
              <c:strCache>
                <c:ptCount val="1"/>
                <c:pt idx="0">
                  <c:v>5.2 # of persons entering ES, SH, TH, &amp; PH projects with no prior enrollment in HMIS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7'!$C$32:$C$35</c:f>
              <c:strCache>
                <c:ptCount val="3"/>
                <c:pt idx="0">
                  <c:v>FY 2015</c:v>
                </c:pt>
                <c:pt idx="1">
                  <c:v>FY 2016</c:v>
                </c:pt>
                <c:pt idx="2">
                  <c:v>FY 2017</c:v>
                </c:pt>
              </c:strCache>
            </c:strRef>
          </c:cat>
          <c:val>
            <c:numRef>
              <c:f>'Data 1, 5, &amp; 7'!$E$32:$E$35</c:f>
              <c:numCache>
                <c:formatCode>_(* #,##0_);_(* \(#,##0\);_(* "-"??_);_(@_)</c:formatCode>
                <c:ptCount val="3"/>
                <c:pt idx="0">
                  <c:v>2517</c:v>
                </c:pt>
                <c:pt idx="1">
                  <c:v>4015</c:v>
                </c:pt>
                <c:pt idx="2">
                  <c:v>4450</c:v>
                </c:pt>
              </c:numCache>
            </c:numRef>
          </c:val>
          <c:smooth val="0"/>
        </c:ser>
        <c:dLbls>
          <c:dLblPos val="t"/>
          <c:showLegendKey val="0"/>
          <c:showVal val="1"/>
          <c:showCatName val="0"/>
          <c:showSerName val="0"/>
          <c:showPercent val="0"/>
          <c:showBubbleSize val="0"/>
        </c:dLbls>
        <c:marker val="1"/>
        <c:smooth val="0"/>
        <c:axId val="396333464"/>
        <c:axId val="396333856"/>
      </c:lineChart>
      <c:catAx>
        <c:axId val="39633346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96333856"/>
        <c:crosses val="autoZero"/>
        <c:auto val="1"/>
        <c:lblAlgn val="ctr"/>
        <c:lblOffset val="100"/>
        <c:noMultiLvlLbl val="0"/>
      </c:catAx>
      <c:valAx>
        <c:axId val="3963338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9633346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7!PivotTable3</c:name>
    <c:fmtId val="40"/>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Metric 7a.1</a:t>
            </a:r>
            <a:r>
              <a:rPr lang="en-US" sz="1200" baseline="0">
                <a:solidFill>
                  <a:schemeClr val="tx1"/>
                </a:solidFill>
              </a:rPr>
              <a:t> Change in exits to permanent housing destinations</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1, 5, &amp; 7'!$D$49</c:f>
              <c:strCache>
                <c:ptCount val="1"/>
                <c:pt idx="0">
                  <c:v># of Persons who exit SO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7'!$C$50:$C$53</c:f>
              <c:strCache>
                <c:ptCount val="3"/>
                <c:pt idx="0">
                  <c:v>FY 2015</c:v>
                </c:pt>
                <c:pt idx="1">
                  <c:v>FY 2016</c:v>
                </c:pt>
                <c:pt idx="2">
                  <c:v>FY 2017</c:v>
                </c:pt>
              </c:strCache>
            </c:strRef>
          </c:cat>
          <c:val>
            <c:numRef>
              <c:f>'Data 1, 5, &amp; 7'!$D$50:$D$53</c:f>
              <c:numCache>
                <c:formatCode>_(* #,##0_);_(* \(#,##0\);_(* "-"??_);_(@_)</c:formatCode>
                <c:ptCount val="3"/>
                <c:pt idx="0">
                  <c:v>1006</c:v>
                </c:pt>
                <c:pt idx="1">
                  <c:v>834</c:v>
                </c:pt>
                <c:pt idx="2">
                  <c:v>449</c:v>
                </c:pt>
              </c:numCache>
            </c:numRef>
          </c:val>
        </c:ser>
        <c:ser>
          <c:idx val="1"/>
          <c:order val="1"/>
          <c:tx>
            <c:strRef>
              <c:f>'Data 1, 5, &amp; 7'!$E$49</c:f>
              <c:strCache>
                <c:ptCount val="1"/>
                <c:pt idx="0">
                  <c:v># Exits to temporary &amp; some institutional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7'!$C$50:$C$53</c:f>
              <c:strCache>
                <c:ptCount val="3"/>
                <c:pt idx="0">
                  <c:v>FY 2015</c:v>
                </c:pt>
                <c:pt idx="1">
                  <c:v>FY 2016</c:v>
                </c:pt>
                <c:pt idx="2">
                  <c:v>FY 2017</c:v>
                </c:pt>
              </c:strCache>
            </c:strRef>
          </c:cat>
          <c:val>
            <c:numRef>
              <c:f>'Data 1, 5, &amp; 7'!$E$50:$E$53</c:f>
              <c:numCache>
                <c:formatCode>_(* #,##0_);_(* \(#,##0\);_(* "-"??_);_(@_)</c:formatCode>
                <c:ptCount val="3"/>
                <c:pt idx="0">
                  <c:v>193</c:v>
                </c:pt>
                <c:pt idx="1">
                  <c:v>227</c:v>
                </c:pt>
                <c:pt idx="2">
                  <c:v>112</c:v>
                </c:pt>
              </c:numCache>
            </c:numRef>
          </c:val>
        </c:ser>
        <c:ser>
          <c:idx val="2"/>
          <c:order val="2"/>
          <c:tx>
            <c:strRef>
              <c:f>'Data 1, 5, &amp; 7'!$F$49</c:f>
              <c:strCache>
                <c:ptCount val="1"/>
                <c:pt idx="0">
                  <c:v># Exits to PH destinations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7'!$C$50:$C$53</c:f>
              <c:strCache>
                <c:ptCount val="3"/>
                <c:pt idx="0">
                  <c:v>FY 2015</c:v>
                </c:pt>
                <c:pt idx="1">
                  <c:v>FY 2016</c:v>
                </c:pt>
                <c:pt idx="2">
                  <c:v>FY 2017</c:v>
                </c:pt>
              </c:strCache>
            </c:strRef>
          </c:cat>
          <c:val>
            <c:numRef>
              <c:f>'Data 1, 5, &amp; 7'!$F$50:$F$53</c:f>
              <c:numCache>
                <c:formatCode>_(* #,##0_);_(* \(#,##0\);_(* "-"??_);_(@_)</c:formatCode>
                <c:ptCount val="3"/>
                <c:pt idx="0">
                  <c:v>287</c:v>
                </c:pt>
                <c:pt idx="1">
                  <c:v>289</c:v>
                </c:pt>
                <c:pt idx="2">
                  <c:v>193</c:v>
                </c:pt>
              </c:numCache>
            </c:numRef>
          </c:val>
        </c:ser>
        <c:dLbls>
          <c:dLblPos val="outEnd"/>
          <c:showLegendKey val="0"/>
          <c:showVal val="1"/>
          <c:showCatName val="0"/>
          <c:showSerName val="0"/>
          <c:showPercent val="0"/>
          <c:showBubbleSize val="0"/>
        </c:dLbls>
        <c:gapWidth val="219"/>
        <c:overlap val="-27"/>
        <c:axId val="396334640"/>
        <c:axId val="394532248"/>
      </c:barChart>
      <c:catAx>
        <c:axId val="39633464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4532248"/>
        <c:crosses val="autoZero"/>
        <c:auto val="1"/>
        <c:lblAlgn val="ctr"/>
        <c:lblOffset val="100"/>
        <c:noMultiLvlLbl val="0"/>
      </c:catAx>
      <c:valAx>
        <c:axId val="39453224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6334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7!PivotTable21</c:name>
    <c:fmtId val="41"/>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Metric 7b.1 Change</a:t>
            </a:r>
            <a:r>
              <a:rPr lang="en-US" sz="1200" baseline="0">
                <a:solidFill>
                  <a:schemeClr val="tx1"/>
                </a:solidFill>
              </a:rPr>
              <a:t> in permanent housing destinations</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1, 5, &amp; 7'!$I$49</c:f>
              <c:strCache>
                <c:ptCount val="1"/>
                <c:pt idx="0">
                  <c:v># of persons in ES, SH, TH, &amp; PH-RRH who exited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7'!$H$50:$H$53</c:f>
              <c:strCache>
                <c:ptCount val="3"/>
                <c:pt idx="0">
                  <c:v>FY 2015</c:v>
                </c:pt>
                <c:pt idx="1">
                  <c:v>FY 2016</c:v>
                </c:pt>
                <c:pt idx="2">
                  <c:v>FY 2017</c:v>
                </c:pt>
              </c:strCache>
            </c:strRef>
          </c:cat>
          <c:val>
            <c:numRef>
              <c:f>'Data 1, 5, &amp; 7'!$I$50:$I$53</c:f>
              <c:numCache>
                <c:formatCode>_(* #,##0_);_(* \(#,##0\);_(* "-"??_);_(@_)</c:formatCode>
                <c:ptCount val="3"/>
                <c:pt idx="0">
                  <c:v>6017</c:v>
                </c:pt>
                <c:pt idx="1">
                  <c:v>5512</c:v>
                </c:pt>
                <c:pt idx="2">
                  <c:v>5135</c:v>
                </c:pt>
              </c:numCache>
            </c:numRef>
          </c:val>
        </c:ser>
        <c:ser>
          <c:idx val="1"/>
          <c:order val="1"/>
          <c:tx>
            <c:strRef>
              <c:f>'Data 1, 5, &amp; 7'!$J$49</c:f>
              <c:strCache>
                <c:ptCount val="1"/>
                <c:pt idx="0">
                  <c:v># of persons in ES, SH, TH, &amp; PH-RRH who exited to PH destinations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7'!$H$50:$H$53</c:f>
              <c:strCache>
                <c:ptCount val="3"/>
                <c:pt idx="0">
                  <c:v>FY 2015</c:v>
                </c:pt>
                <c:pt idx="1">
                  <c:v>FY 2016</c:v>
                </c:pt>
                <c:pt idx="2">
                  <c:v>FY 2017</c:v>
                </c:pt>
              </c:strCache>
            </c:strRef>
          </c:cat>
          <c:val>
            <c:numRef>
              <c:f>'Data 1, 5, &amp; 7'!$J$50:$J$53</c:f>
              <c:numCache>
                <c:formatCode>_(* #,##0_);_(* \(#,##0\);_(* "-"??_);_(@_)</c:formatCode>
                <c:ptCount val="3"/>
                <c:pt idx="0">
                  <c:v>2343</c:v>
                </c:pt>
                <c:pt idx="1">
                  <c:v>2431</c:v>
                </c:pt>
                <c:pt idx="2">
                  <c:v>2082</c:v>
                </c:pt>
              </c:numCache>
            </c:numRef>
          </c:val>
        </c:ser>
        <c:dLbls>
          <c:dLblPos val="outEnd"/>
          <c:showLegendKey val="0"/>
          <c:showVal val="1"/>
          <c:showCatName val="0"/>
          <c:showSerName val="0"/>
          <c:showPercent val="0"/>
          <c:showBubbleSize val="0"/>
        </c:dLbls>
        <c:gapWidth val="219"/>
        <c:overlap val="-27"/>
        <c:axId val="394533032"/>
        <c:axId val="394533424"/>
      </c:barChart>
      <c:catAx>
        <c:axId val="39453303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4533424"/>
        <c:crosses val="autoZero"/>
        <c:auto val="1"/>
        <c:lblAlgn val="ctr"/>
        <c:lblOffset val="100"/>
        <c:noMultiLvlLbl val="0"/>
      </c:catAx>
      <c:valAx>
        <c:axId val="394533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45330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7!PivotTable22</c:name>
    <c:fmtId val="44"/>
  </c:pivotSource>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Metric 7b.2 Change in exit to or</a:t>
            </a:r>
            <a:r>
              <a:rPr lang="en-US" sz="1200" baseline="0">
                <a:solidFill>
                  <a:sysClr val="windowText" lastClr="000000"/>
                </a:solidFill>
              </a:rPr>
              <a:t> retention </a:t>
            </a:r>
            <a:r>
              <a:rPr lang="en-US" sz="1200">
                <a:solidFill>
                  <a:sysClr val="windowText" lastClr="000000"/>
                </a:solidFill>
              </a:rPr>
              <a:t>of </a:t>
            </a:r>
          </a:p>
          <a:p>
            <a:pPr>
              <a:defRPr sz="1200">
                <a:solidFill>
                  <a:sysClr val="windowText" lastClr="000000"/>
                </a:solidFill>
              </a:defRPr>
            </a:pPr>
            <a:r>
              <a:rPr lang="en-US" sz="1200">
                <a:solidFill>
                  <a:sysClr val="windowText" lastClr="000000"/>
                </a:solidFill>
              </a:rPr>
              <a:t>permanent housing</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1, 5, &amp; 7'!$M$49</c:f>
              <c:strCache>
                <c:ptCount val="1"/>
                <c:pt idx="0">
                  <c:v># of persons in all PH projects except PH-RRH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7'!$L$50:$L$53</c:f>
              <c:strCache>
                <c:ptCount val="3"/>
                <c:pt idx="0">
                  <c:v>FY 2015</c:v>
                </c:pt>
                <c:pt idx="1">
                  <c:v>FY 2016</c:v>
                </c:pt>
                <c:pt idx="2">
                  <c:v>FY 2017</c:v>
                </c:pt>
              </c:strCache>
            </c:strRef>
          </c:cat>
          <c:val>
            <c:numRef>
              <c:f>'Data 1, 5, &amp; 7'!$M$50:$M$53</c:f>
              <c:numCache>
                <c:formatCode>_(* #,##0_);_(* \(#,##0\);_(* "-"??_);_(@_)</c:formatCode>
                <c:ptCount val="3"/>
                <c:pt idx="0">
                  <c:v>2913</c:v>
                </c:pt>
                <c:pt idx="1">
                  <c:v>2846</c:v>
                </c:pt>
                <c:pt idx="2">
                  <c:v>2576</c:v>
                </c:pt>
              </c:numCache>
            </c:numRef>
          </c:val>
        </c:ser>
        <c:ser>
          <c:idx val="1"/>
          <c:order val="1"/>
          <c:tx>
            <c:strRef>
              <c:f>'Data 1, 5, &amp; 7'!$N$49</c:f>
              <c:strCache>
                <c:ptCount val="1"/>
                <c:pt idx="0">
                  <c:v># of persons in all PH projects except PH-RRH who exited to PH destinations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7'!$L$50:$L$53</c:f>
              <c:strCache>
                <c:ptCount val="3"/>
                <c:pt idx="0">
                  <c:v>FY 2015</c:v>
                </c:pt>
                <c:pt idx="1">
                  <c:v>FY 2016</c:v>
                </c:pt>
                <c:pt idx="2">
                  <c:v>FY 2017</c:v>
                </c:pt>
              </c:strCache>
            </c:strRef>
          </c:cat>
          <c:val>
            <c:numRef>
              <c:f>'Data 1, 5, &amp; 7'!$N$50:$N$53</c:f>
              <c:numCache>
                <c:formatCode>_(* #,##0_);_(* \(#,##0\);_(* "-"??_);_(@_)</c:formatCode>
                <c:ptCount val="3"/>
                <c:pt idx="0">
                  <c:v>2716</c:v>
                </c:pt>
                <c:pt idx="1">
                  <c:v>2655</c:v>
                </c:pt>
                <c:pt idx="2">
                  <c:v>2430</c:v>
                </c:pt>
              </c:numCache>
            </c:numRef>
          </c:val>
        </c:ser>
        <c:dLbls>
          <c:dLblPos val="outEnd"/>
          <c:showLegendKey val="0"/>
          <c:showVal val="1"/>
          <c:showCatName val="0"/>
          <c:showSerName val="0"/>
          <c:showPercent val="0"/>
          <c:showBubbleSize val="0"/>
        </c:dLbls>
        <c:gapWidth val="219"/>
        <c:overlap val="-27"/>
        <c:axId val="396693536"/>
        <c:axId val="396693928"/>
      </c:barChart>
      <c:catAx>
        <c:axId val="39669353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96693928"/>
        <c:crosses val="autoZero"/>
        <c:auto val="1"/>
        <c:lblAlgn val="ctr"/>
        <c:lblOffset val="100"/>
        <c:noMultiLvlLbl val="0"/>
      </c:catAx>
      <c:valAx>
        <c:axId val="3966939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966935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7!PivotTable23</c:name>
    <c:fmtId val="44"/>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Measure</a:t>
            </a:r>
            <a:r>
              <a:rPr lang="en-US" sz="1200" baseline="0">
                <a:solidFill>
                  <a:schemeClr val="tx1"/>
                </a:solidFill>
              </a:rPr>
              <a:t> 7 successful exits &amp; retention</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l"/>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l"/>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9"/>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1, 5, &amp; 7'!$Q$49</c:f>
              <c:strCache>
                <c:ptCount val="1"/>
                <c:pt idx="0">
                  <c:v>7a.1 % succesful exits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7'!$P$50:$P$53</c:f>
              <c:strCache>
                <c:ptCount val="3"/>
                <c:pt idx="0">
                  <c:v>FY 2015</c:v>
                </c:pt>
                <c:pt idx="1">
                  <c:v>FY 2016</c:v>
                </c:pt>
                <c:pt idx="2">
                  <c:v>FY 2017</c:v>
                </c:pt>
              </c:strCache>
            </c:strRef>
          </c:cat>
          <c:val>
            <c:numRef>
              <c:f>'Data 1, 5, &amp; 7'!$Q$50:$Q$53</c:f>
              <c:numCache>
                <c:formatCode>0%</c:formatCode>
                <c:ptCount val="3"/>
                <c:pt idx="0">
                  <c:v>0.47713717693836977</c:v>
                </c:pt>
                <c:pt idx="1">
                  <c:v>0.62</c:v>
                </c:pt>
                <c:pt idx="2">
                  <c:v>0.68</c:v>
                </c:pt>
              </c:numCache>
            </c:numRef>
          </c:val>
          <c:smooth val="0"/>
        </c:ser>
        <c:ser>
          <c:idx val="1"/>
          <c:order val="1"/>
          <c:tx>
            <c:strRef>
              <c:f>'Data 1, 5, &amp; 7'!$R$49</c:f>
              <c:strCache>
                <c:ptCount val="1"/>
                <c:pt idx="0">
                  <c:v>7b. 1 % succuesful exits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dPt>
          <c:dLbls>
            <c:dLbl>
              <c:idx val="0"/>
              <c:layout/>
              <c:dLblPos val="l"/>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7'!$P$50:$P$53</c:f>
              <c:strCache>
                <c:ptCount val="3"/>
                <c:pt idx="0">
                  <c:v>FY 2015</c:v>
                </c:pt>
                <c:pt idx="1">
                  <c:v>FY 2016</c:v>
                </c:pt>
                <c:pt idx="2">
                  <c:v>FY 2017</c:v>
                </c:pt>
              </c:strCache>
            </c:strRef>
          </c:cat>
          <c:val>
            <c:numRef>
              <c:f>'Data 1, 5, &amp; 7'!$R$50:$R$53</c:f>
              <c:numCache>
                <c:formatCode>0%</c:formatCode>
                <c:ptCount val="3"/>
                <c:pt idx="0">
                  <c:v>0.38939670932358317</c:v>
                </c:pt>
                <c:pt idx="1">
                  <c:v>0.44</c:v>
                </c:pt>
                <c:pt idx="2">
                  <c:v>0.41</c:v>
                </c:pt>
              </c:numCache>
            </c:numRef>
          </c:val>
          <c:smooth val="0"/>
        </c:ser>
        <c:ser>
          <c:idx val="2"/>
          <c:order val="2"/>
          <c:tx>
            <c:strRef>
              <c:f>'Data 1, 5, &amp; 7'!$S$49</c:f>
              <c:strCache>
                <c:ptCount val="1"/>
                <c:pt idx="0">
                  <c:v>7b.2 % succesful exits/retention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7'!$P$50:$P$53</c:f>
              <c:strCache>
                <c:ptCount val="3"/>
                <c:pt idx="0">
                  <c:v>FY 2015</c:v>
                </c:pt>
                <c:pt idx="1">
                  <c:v>FY 2016</c:v>
                </c:pt>
                <c:pt idx="2">
                  <c:v>FY 2017</c:v>
                </c:pt>
              </c:strCache>
            </c:strRef>
          </c:cat>
          <c:val>
            <c:numRef>
              <c:f>'Data 1, 5, &amp; 7'!$S$50:$S$53</c:f>
              <c:numCache>
                <c:formatCode>0%</c:formatCode>
                <c:ptCount val="3"/>
                <c:pt idx="0">
                  <c:v>0.93237212495708888</c:v>
                </c:pt>
                <c:pt idx="1">
                  <c:v>0.93</c:v>
                </c:pt>
                <c:pt idx="2">
                  <c:v>0.94</c:v>
                </c:pt>
              </c:numCache>
            </c:numRef>
          </c:val>
          <c:smooth val="0"/>
        </c:ser>
        <c:dLbls>
          <c:dLblPos val="t"/>
          <c:showLegendKey val="0"/>
          <c:showVal val="1"/>
          <c:showCatName val="0"/>
          <c:showSerName val="0"/>
          <c:showPercent val="0"/>
          <c:showBubbleSize val="0"/>
        </c:dLbls>
        <c:marker val="1"/>
        <c:smooth val="0"/>
        <c:axId val="396694712"/>
        <c:axId val="396695104"/>
      </c:lineChart>
      <c:catAx>
        <c:axId val="39669471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6695104"/>
        <c:crosses val="autoZero"/>
        <c:auto val="1"/>
        <c:lblAlgn val="ctr"/>
        <c:lblOffset val="100"/>
        <c:noMultiLvlLbl val="0"/>
      </c:catAx>
      <c:valAx>
        <c:axId val="396695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66947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7!PivotTable4</c:name>
    <c:fmtId val="43"/>
  </c:pivotSource>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Metric 1.2 Change in the average and median LOT persons are homeless in ES, SH, &amp; TH projects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1, 5, &amp; 7'!$D$21</c:f>
              <c:strCache>
                <c:ptCount val="1"/>
                <c:pt idx="0">
                  <c:v>Avg LOT ES-SH-TH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7'!$C$22:$C$25</c:f>
              <c:strCache>
                <c:ptCount val="3"/>
                <c:pt idx="0">
                  <c:v>FY 2015</c:v>
                </c:pt>
                <c:pt idx="1">
                  <c:v>FY 2016</c:v>
                </c:pt>
                <c:pt idx="2">
                  <c:v>FY 2017</c:v>
                </c:pt>
              </c:strCache>
            </c:strRef>
          </c:cat>
          <c:val>
            <c:numRef>
              <c:f>'Data 1, 5, &amp; 7'!$D$22:$D$25</c:f>
              <c:numCache>
                <c:formatCode>_(* #,##0_);_(* \(#,##0\);_(* "-"??_);_(@_)</c:formatCode>
                <c:ptCount val="3"/>
                <c:pt idx="0">
                  <c:v>150</c:v>
                </c:pt>
                <c:pt idx="1">
                  <c:v>178</c:v>
                </c:pt>
                <c:pt idx="2">
                  <c:v>171</c:v>
                </c:pt>
              </c:numCache>
            </c:numRef>
          </c:val>
        </c:ser>
        <c:ser>
          <c:idx val="1"/>
          <c:order val="1"/>
          <c:tx>
            <c:strRef>
              <c:f>'Data 1, 5, &amp; 7'!$E$21</c:f>
              <c:strCache>
                <c:ptCount val="1"/>
                <c:pt idx="0">
                  <c:v>Median LOT ES-SH-TH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7'!$C$22:$C$25</c:f>
              <c:strCache>
                <c:ptCount val="3"/>
                <c:pt idx="0">
                  <c:v>FY 2015</c:v>
                </c:pt>
                <c:pt idx="1">
                  <c:v>FY 2016</c:v>
                </c:pt>
                <c:pt idx="2">
                  <c:v>FY 2017</c:v>
                </c:pt>
              </c:strCache>
            </c:strRef>
          </c:cat>
          <c:val>
            <c:numRef>
              <c:f>'Data 1, 5, &amp; 7'!$E$22:$E$25</c:f>
              <c:numCache>
                <c:formatCode>_(* #,##0_);_(* \(#,##0\);_(* "-"??_);_(@_)</c:formatCode>
                <c:ptCount val="3"/>
                <c:pt idx="0">
                  <c:v>57</c:v>
                </c:pt>
                <c:pt idx="1">
                  <c:v>62</c:v>
                </c:pt>
                <c:pt idx="2">
                  <c:v>60</c:v>
                </c:pt>
              </c:numCache>
            </c:numRef>
          </c:val>
        </c:ser>
        <c:dLbls>
          <c:dLblPos val="outEnd"/>
          <c:showLegendKey val="0"/>
          <c:showVal val="1"/>
          <c:showCatName val="0"/>
          <c:showSerName val="0"/>
          <c:showPercent val="0"/>
          <c:showBubbleSize val="0"/>
        </c:dLbls>
        <c:gapWidth val="219"/>
        <c:overlap val="-27"/>
        <c:axId val="118228152"/>
        <c:axId val="392927352"/>
      </c:barChart>
      <c:catAx>
        <c:axId val="11822815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2927352"/>
        <c:crosses val="autoZero"/>
        <c:auto val="1"/>
        <c:lblAlgn val="ctr"/>
        <c:lblOffset val="100"/>
        <c:noMultiLvlLbl val="0"/>
      </c:catAx>
      <c:valAx>
        <c:axId val="3929273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18228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7!PivotTable1</c:name>
    <c:fmtId val="50"/>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b="0" i="0" baseline="0">
                <a:effectLst/>
              </a:rPr>
              <a:t>Metric 1.1 Change in the average and median LOT persons are homeless in ES &amp; SH projects</a:t>
            </a:r>
            <a:endParaRPr lang="en-US"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pivotFmt>
      <c:pivotFmt>
        <c:idx val="4"/>
        <c:spPr>
          <a:ln w="28575" cap="rnd">
            <a:solidFill>
              <a:schemeClr val="accent1"/>
            </a:solidFill>
            <a:round/>
          </a:ln>
          <a:effectLst/>
        </c:spPr>
        <c:marker>
          <c:symbol val="none"/>
        </c:marker>
      </c:pivotFmt>
      <c:pivotFmt>
        <c:idx val="5"/>
        <c:spPr>
          <a:ln w="28575" cap="rnd">
            <a:solidFill>
              <a:schemeClr val="accent4"/>
            </a:solidFill>
            <a:round/>
          </a:ln>
          <a:effectLst/>
        </c:spPr>
        <c:marker>
          <c:symbol val="none"/>
        </c:marker>
      </c:pivotFmt>
      <c:pivotFmt>
        <c:idx val="6"/>
        <c:spPr>
          <a:ln w="28575" cap="rnd">
            <a:solidFill>
              <a:schemeClr val="accent1"/>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105249343832021"/>
          <c:y val="0.23929389034703996"/>
          <c:w val="0.86479422915272841"/>
          <c:h val="0.39288859725867598"/>
        </c:manualLayout>
      </c:layout>
      <c:lineChart>
        <c:grouping val="standard"/>
        <c:varyColors val="0"/>
        <c:ser>
          <c:idx val="0"/>
          <c:order val="0"/>
          <c:tx>
            <c:strRef>
              <c:f>'Data 1, 5, &amp; 7'!$I$12</c:f>
              <c:strCache>
                <c:ptCount val="1"/>
                <c:pt idx="0">
                  <c:v>% Change in Average LOT ES-SH</c:v>
                </c:pt>
              </c:strCache>
            </c:strRef>
          </c:tx>
          <c:spPr>
            <a:ln w="28575" cap="rnd">
              <a:solidFill>
                <a:schemeClr val="accent1"/>
              </a:solidFill>
              <a:round/>
            </a:ln>
            <a:effectLst/>
          </c:spPr>
          <c:marker>
            <c:symbol val="none"/>
          </c:marker>
          <c:cat>
            <c:strRef>
              <c:f>'Data 1, 5, &amp; 7'!$H$13:$H$16</c:f>
              <c:strCache>
                <c:ptCount val="3"/>
                <c:pt idx="0">
                  <c:v>FY 2015</c:v>
                </c:pt>
                <c:pt idx="1">
                  <c:v>FY 2016</c:v>
                </c:pt>
                <c:pt idx="2">
                  <c:v>FY 2017</c:v>
                </c:pt>
              </c:strCache>
            </c:strRef>
          </c:cat>
          <c:val>
            <c:numRef>
              <c:f>'Data 1, 5, &amp; 7'!$I$13:$I$16</c:f>
              <c:numCache>
                <c:formatCode>0%</c:formatCode>
                <c:ptCount val="3"/>
                <c:pt idx="0">
                  <c:v>0</c:v>
                </c:pt>
                <c:pt idx="1">
                  <c:v>0.11475409836065574</c:v>
                </c:pt>
                <c:pt idx="2">
                  <c:v>0</c:v>
                </c:pt>
              </c:numCache>
            </c:numRef>
          </c:val>
          <c:smooth val="0"/>
        </c:ser>
        <c:ser>
          <c:idx val="1"/>
          <c:order val="1"/>
          <c:tx>
            <c:strRef>
              <c:f>'Data 1, 5, &amp; 7'!$J$12</c:f>
              <c:strCache>
                <c:ptCount val="1"/>
                <c:pt idx="0">
                  <c:v>% Change in Median LOT ES-SH</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7'!$H$13:$H$16</c:f>
              <c:strCache>
                <c:ptCount val="3"/>
                <c:pt idx="0">
                  <c:v>FY 2015</c:v>
                </c:pt>
                <c:pt idx="1">
                  <c:v>FY 2016</c:v>
                </c:pt>
                <c:pt idx="2">
                  <c:v>FY 2017</c:v>
                </c:pt>
              </c:strCache>
            </c:strRef>
          </c:cat>
          <c:val>
            <c:numRef>
              <c:f>'Data 1, 5, &amp; 7'!$J$13:$J$16</c:f>
              <c:numCache>
                <c:formatCode>0%</c:formatCode>
                <c:ptCount val="3"/>
                <c:pt idx="0">
                  <c:v>0</c:v>
                </c:pt>
                <c:pt idx="1">
                  <c:v>0.15151515151515152</c:v>
                </c:pt>
                <c:pt idx="2">
                  <c:v>0</c:v>
                </c:pt>
              </c:numCache>
            </c:numRef>
          </c:val>
          <c:smooth val="0"/>
        </c:ser>
        <c:ser>
          <c:idx val="2"/>
          <c:order val="2"/>
          <c:tx>
            <c:strRef>
              <c:f>'Data 1, 5, &amp; 7'!$K$12</c:f>
              <c:strCache>
                <c:ptCount val="1"/>
                <c:pt idx="0">
                  <c:v>HUD High Performing Community Desired Reduction</c:v>
                </c:pt>
              </c:strCache>
            </c:strRef>
          </c:tx>
          <c:spPr>
            <a:ln w="28575" cap="rnd">
              <a:solidFill>
                <a:schemeClr val="accent4"/>
              </a:solidFill>
              <a:round/>
            </a:ln>
            <a:effectLst/>
          </c:spPr>
          <c:marker>
            <c:symbol val="none"/>
          </c:marker>
          <c:cat>
            <c:strRef>
              <c:f>'Data 1, 5, &amp; 7'!$H$13:$H$16</c:f>
              <c:strCache>
                <c:ptCount val="3"/>
                <c:pt idx="0">
                  <c:v>FY 2015</c:v>
                </c:pt>
                <c:pt idx="1">
                  <c:v>FY 2016</c:v>
                </c:pt>
                <c:pt idx="2">
                  <c:v>FY 2017</c:v>
                </c:pt>
              </c:strCache>
            </c:strRef>
          </c:cat>
          <c:val>
            <c:numRef>
              <c:f>'Data 1, 5, &amp; 7'!$K$13:$K$16</c:f>
              <c:numCache>
                <c:formatCode>0%</c:formatCode>
                <c:ptCount val="3"/>
                <c:pt idx="0">
                  <c:v>-0.1</c:v>
                </c:pt>
                <c:pt idx="1">
                  <c:v>-0.1</c:v>
                </c:pt>
                <c:pt idx="2">
                  <c:v>-0.1</c:v>
                </c:pt>
              </c:numCache>
            </c:numRef>
          </c:val>
          <c:smooth val="0"/>
        </c:ser>
        <c:dLbls>
          <c:showLegendKey val="0"/>
          <c:showVal val="0"/>
          <c:showCatName val="0"/>
          <c:showSerName val="0"/>
          <c:showPercent val="0"/>
          <c:showBubbleSize val="0"/>
        </c:dLbls>
        <c:smooth val="0"/>
        <c:axId val="298487176"/>
        <c:axId val="392928136"/>
      </c:lineChart>
      <c:catAx>
        <c:axId val="298487176"/>
        <c:scaling>
          <c:orientation val="minMax"/>
        </c:scaling>
        <c:delete val="0"/>
        <c:axPos val="b"/>
        <c:numFmt formatCode="General" sourceLinked="1"/>
        <c:majorTickMark val="out"/>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2928136"/>
        <c:crosses val="autoZero"/>
        <c:auto val="1"/>
        <c:lblAlgn val="ctr"/>
        <c:lblOffset val="100"/>
        <c:noMultiLvlLbl val="0"/>
      </c:catAx>
      <c:valAx>
        <c:axId val="392928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98487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1, 5, &amp; 7!PivotTable5</c:name>
    <c:fmtId val="60"/>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b="0" i="0" baseline="0">
                <a:effectLst/>
              </a:rPr>
              <a:t>Metric 1.2 Change in the average and median LOT persons are homeless in ES, SH, &amp; TH projects </a:t>
            </a:r>
            <a:endParaRPr lang="en-US"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ln w="28575" cap="rnd">
            <a:solidFill>
              <a:schemeClr val="accent1"/>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Lst>
        </c:dLbl>
      </c:pivotFmt>
      <c:pivotFmt>
        <c:idx val="9"/>
        <c:spPr>
          <a:ln w="28575" cap="rnd">
            <a:solidFill>
              <a:schemeClr val="accent1"/>
            </a:solidFill>
            <a:round/>
          </a:ln>
          <a:effectLst/>
        </c:spPr>
        <c:marker>
          <c:symbol val="none"/>
        </c:marker>
      </c:pivotFmt>
    </c:pivotFmts>
    <c:plotArea>
      <c:layout/>
      <c:lineChart>
        <c:grouping val="standard"/>
        <c:varyColors val="0"/>
        <c:ser>
          <c:idx val="0"/>
          <c:order val="0"/>
          <c:tx>
            <c:strRef>
              <c:f>'Data 1, 5, &amp; 7'!$I$21</c:f>
              <c:strCache>
                <c:ptCount val="1"/>
                <c:pt idx="0">
                  <c:v>% Change in Average LOT ES-SH-TH</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1, 5, &amp; 7'!$H$22:$H$25</c:f>
              <c:strCache>
                <c:ptCount val="3"/>
                <c:pt idx="0">
                  <c:v>FY 2015</c:v>
                </c:pt>
                <c:pt idx="1">
                  <c:v>FY 2016</c:v>
                </c:pt>
                <c:pt idx="2">
                  <c:v>FY 2017</c:v>
                </c:pt>
              </c:strCache>
            </c:strRef>
          </c:cat>
          <c:val>
            <c:numRef>
              <c:f>'Data 1, 5, &amp; 7'!$I$22:$I$25</c:f>
              <c:numCache>
                <c:formatCode>0%</c:formatCode>
                <c:ptCount val="3"/>
                <c:pt idx="0">
                  <c:v>0</c:v>
                </c:pt>
                <c:pt idx="1">
                  <c:v>0.18666666666666668</c:v>
                </c:pt>
                <c:pt idx="2">
                  <c:v>-3.9325842696629212E-2</c:v>
                </c:pt>
              </c:numCache>
            </c:numRef>
          </c:val>
          <c:smooth val="0"/>
        </c:ser>
        <c:ser>
          <c:idx val="1"/>
          <c:order val="1"/>
          <c:tx>
            <c:strRef>
              <c:f>'Data 1, 5, &amp; 7'!$J$21</c:f>
              <c:strCache>
                <c:ptCount val="1"/>
                <c:pt idx="0">
                  <c:v>% Change in Median LOT ES-SH-TH</c:v>
                </c:pt>
              </c:strCache>
            </c:strRef>
          </c:tx>
          <c:spPr>
            <a:ln w="28575" cap="rnd">
              <a:solidFill>
                <a:schemeClr val="accent2"/>
              </a:solidFill>
              <a:round/>
            </a:ln>
            <a:effectLst/>
          </c:spPr>
          <c:marker>
            <c:symbol val="none"/>
          </c:marker>
          <c:cat>
            <c:strRef>
              <c:f>'Data 1, 5, &amp; 7'!$H$22:$H$25</c:f>
              <c:strCache>
                <c:ptCount val="3"/>
                <c:pt idx="0">
                  <c:v>FY 2015</c:v>
                </c:pt>
                <c:pt idx="1">
                  <c:v>FY 2016</c:v>
                </c:pt>
                <c:pt idx="2">
                  <c:v>FY 2017</c:v>
                </c:pt>
              </c:strCache>
            </c:strRef>
          </c:cat>
          <c:val>
            <c:numRef>
              <c:f>'Data 1, 5, &amp; 7'!$J$22:$J$25</c:f>
              <c:numCache>
                <c:formatCode>0%</c:formatCode>
                <c:ptCount val="3"/>
                <c:pt idx="0">
                  <c:v>0</c:v>
                </c:pt>
                <c:pt idx="1">
                  <c:v>0.19298245614035087</c:v>
                </c:pt>
                <c:pt idx="2">
                  <c:v>-3.2258064516129031E-2</c:v>
                </c:pt>
              </c:numCache>
            </c:numRef>
          </c:val>
          <c:smooth val="0"/>
        </c:ser>
        <c:dLbls>
          <c:showLegendKey val="0"/>
          <c:showVal val="0"/>
          <c:showCatName val="0"/>
          <c:showSerName val="0"/>
          <c:showPercent val="0"/>
          <c:showBubbleSize val="0"/>
        </c:dLbls>
        <c:smooth val="0"/>
        <c:axId val="392928920"/>
        <c:axId val="392929312"/>
      </c:lineChart>
      <c:catAx>
        <c:axId val="392928920"/>
        <c:scaling>
          <c:orientation val="minMax"/>
        </c:scaling>
        <c:delete val="0"/>
        <c:axPos val="b"/>
        <c:numFmt formatCode="General" sourceLinked="1"/>
        <c:majorTickMark val="out"/>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2929312"/>
        <c:crosses val="autoZero"/>
        <c:auto val="1"/>
        <c:lblAlgn val="ctr"/>
        <c:lblOffset val="100"/>
        <c:noMultiLvlLbl val="0"/>
      </c:catAx>
      <c:valAx>
        <c:axId val="392929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292892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2!PivotTable1</c:name>
    <c:fmtId val="17"/>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t>Percent of Returns in Less than 6</a:t>
            </a:r>
            <a:r>
              <a:rPr lang="en-US" sz="1200" baseline="0"/>
              <a:t> Months,</a:t>
            </a:r>
          </a:p>
          <a:p>
            <a:pPr>
              <a:defRPr sz="1200">
                <a:solidFill>
                  <a:schemeClr val="tx1"/>
                </a:solidFill>
              </a:defRPr>
            </a:pPr>
            <a:r>
              <a:rPr lang="en-US" sz="1200" baseline="0"/>
              <a:t>6 to 12 Months, &amp; 13 to 24 Months</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2'!$AB$3</c:f>
              <c:strCache>
                <c:ptCount val="1"/>
                <c:pt idx="0">
                  <c:v>% of Returns Less than 6 Months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2'!$AA$4:$AA$7</c:f>
              <c:strCache>
                <c:ptCount val="3"/>
                <c:pt idx="0">
                  <c:v>FY 2015</c:v>
                </c:pt>
                <c:pt idx="1">
                  <c:v>FY 2016</c:v>
                </c:pt>
                <c:pt idx="2">
                  <c:v>FY 2017</c:v>
                </c:pt>
              </c:strCache>
            </c:strRef>
          </c:cat>
          <c:val>
            <c:numRef>
              <c:f>'Data 2'!$AB$4:$AB$7</c:f>
              <c:numCache>
                <c:formatCode>0%</c:formatCode>
                <c:ptCount val="3"/>
                <c:pt idx="0">
                  <c:v>0.13095594845669764</c:v>
                </c:pt>
                <c:pt idx="1">
                  <c:v>9.8900000000000002E-2</c:v>
                </c:pt>
                <c:pt idx="2">
                  <c:v>0.13</c:v>
                </c:pt>
              </c:numCache>
            </c:numRef>
          </c:val>
          <c:smooth val="0"/>
        </c:ser>
        <c:ser>
          <c:idx val="1"/>
          <c:order val="1"/>
          <c:tx>
            <c:strRef>
              <c:f>'Data 2'!$AC$3</c:f>
              <c:strCache>
                <c:ptCount val="1"/>
                <c:pt idx="0">
                  <c:v>% Returns from 6 to 12 Months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2'!$AA$4:$AA$7</c:f>
              <c:strCache>
                <c:ptCount val="3"/>
                <c:pt idx="0">
                  <c:v>FY 2015</c:v>
                </c:pt>
                <c:pt idx="1">
                  <c:v>FY 2016</c:v>
                </c:pt>
                <c:pt idx="2">
                  <c:v>FY 2017</c:v>
                </c:pt>
              </c:strCache>
            </c:strRef>
          </c:cat>
          <c:val>
            <c:numRef>
              <c:f>'Data 2'!$AC$4:$AC$7</c:f>
              <c:numCache>
                <c:formatCode>0%</c:formatCode>
                <c:ptCount val="3"/>
                <c:pt idx="0">
                  <c:v>5.3640994905603832E-2</c:v>
                </c:pt>
                <c:pt idx="1">
                  <c:v>4.4900000000000002E-2</c:v>
                </c:pt>
                <c:pt idx="2">
                  <c:v>0.04</c:v>
                </c:pt>
              </c:numCache>
            </c:numRef>
          </c:val>
          <c:smooth val="0"/>
        </c:ser>
        <c:ser>
          <c:idx val="2"/>
          <c:order val="2"/>
          <c:tx>
            <c:strRef>
              <c:f>'Data 2'!$AD$3</c:f>
              <c:strCache>
                <c:ptCount val="1"/>
                <c:pt idx="0">
                  <c:v>% of Returns from 13 to 24 Months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2'!$AA$4:$AA$7</c:f>
              <c:strCache>
                <c:ptCount val="3"/>
                <c:pt idx="0">
                  <c:v>FY 2015</c:v>
                </c:pt>
                <c:pt idx="1">
                  <c:v>FY 2016</c:v>
                </c:pt>
                <c:pt idx="2">
                  <c:v>FY 2017</c:v>
                </c:pt>
              </c:strCache>
            </c:strRef>
          </c:cat>
          <c:val>
            <c:numRef>
              <c:f>'Data 2'!$AD$4:$AD$7</c:f>
              <c:numCache>
                <c:formatCode>0%</c:formatCode>
                <c:ptCount val="3"/>
                <c:pt idx="0">
                  <c:v>5.4540005993407255E-2</c:v>
                </c:pt>
                <c:pt idx="1">
                  <c:v>2.6100000000000002E-2</c:v>
                </c:pt>
                <c:pt idx="2">
                  <c:v>0.05</c:v>
                </c:pt>
              </c:numCache>
            </c:numRef>
          </c:val>
          <c:smooth val="0"/>
        </c:ser>
        <c:dLbls>
          <c:dLblPos val="t"/>
          <c:showLegendKey val="0"/>
          <c:showVal val="1"/>
          <c:showCatName val="0"/>
          <c:showSerName val="0"/>
          <c:showPercent val="0"/>
          <c:showBubbleSize val="0"/>
        </c:dLbls>
        <c:marker val="1"/>
        <c:smooth val="0"/>
        <c:axId val="392930096"/>
        <c:axId val="299993584"/>
      </c:lineChart>
      <c:catAx>
        <c:axId val="39293009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99993584"/>
        <c:crosses val="autoZero"/>
        <c:auto val="1"/>
        <c:lblAlgn val="ctr"/>
        <c:lblOffset val="100"/>
        <c:noMultiLvlLbl val="0"/>
      </c:catAx>
      <c:valAx>
        <c:axId val="299993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29300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2!PivotTable15</c:name>
    <c:fmtId val="38"/>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Percent of Returns in 2 Years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pivotFmt>
      <c:pivotFmt>
        <c:idx val="5"/>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2'!$S$3</c:f>
              <c:strCache>
                <c:ptCount val="1"/>
                <c:pt idx="0">
                  <c:v>HUD High Performing Community Maximum</c:v>
                </c:pt>
              </c:strCache>
            </c:strRef>
          </c:tx>
          <c:spPr>
            <a:ln w="28575" cap="rnd">
              <a:solidFill>
                <a:schemeClr val="accent1"/>
              </a:solidFill>
              <a:round/>
            </a:ln>
            <a:effectLst/>
          </c:spPr>
          <c:marker>
            <c:symbol val="none"/>
          </c:marker>
          <c:dLbls>
            <c:delete val="1"/>
          </c:dLbls>
          <c:cat>
            <c:strRef>
              <c:f>'Data 2'!$R$4:$R$7</c:f>
              <c:strCache>
                <c:ptCount val="3"/>
                <c:pt idx="0">
                  <c:v>FY 2015</c:v>
                </c:pt>
                <c:pt idx="1">
                  <c:v>FY 2016</c:v>
                </c:pt>
                <c:pt idx="2">
                  <c:v>FY 2017</c:v>
                </c:pt>
              </c:strCache>
            </c:strRef>
          </c:cat>
          <c:val>
            <c:numRef>
              <c:f>'Data 2'!$S$4:$S$7</c:f>
              <c:numCache>
                <c:formatCode>0%</c:formatCode>
                <c:ptCount val="3"/>
                <c:pt idx="0">
                  <c:v>0.05</c:v>
                </c:pt>
                <c:pt idx="1">
                  <c:v>0.05</c:v>
                </c:pt>
                <c:pt idx="2">
                  <c:v>0.05</c:v>
                </c:pt>
              </c:numCache>
            </c:numRef>
          </c:val>
          <c:smooth val="0"/>
        </c:ser>
        <c:ser>
          <c:idx val="1"/>
          <c:order val="1"/>
          <c:tx>
            <c:strRef>
              <c:f>'Data 2'!$T$3</c:f>
              <c:strCache>
                <c:ptCount val="1"/>
                <c:pt idx="0">
                  <c:v> % of Returns in 2 Years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2'!$R$4:$R$7</c:f>
              <c:strCache>
                <c:ptCount val="3"/>
                <c:pt idx="0">
                  <c:v>FY 2015</c:v>
                </c:pt>
                <c:pt idx="1">
                  <c:v>FY 2016</c:v>
                </c:pt>
                <c:pt idx="2">
                  <c:v>FY 2017</c:v>
                </c:pt>
              </c:strCache>
            </c:strRef>
          </c:cat>
          <c:val>
            <c:numRef>
              <c:f>'Data 2'!$T$4:$T$7</c:f>
              <c:numCache>
                <c:formatCode>0%</c:formatCode>
                <c:ptCount val="3"/>
                <c:pt idx="0">
                  <c:v>0.23899999999999999</c:v>
                </c:pt>
                <c:pt idx="1">
                  <c:v>0.1699</c:v>
                </c:pt>
                <c:pt idx="2">
                  <c:v>0.22</c:v>
                </c:pt>
              </c:numCache>
            </c:numRef>
          </c:val>
          <c:smooth val="0"/>
        </c:ser>
        <c:dLbls>
          <c:dLblPos val="t"/>
          <c:showLegendKey val="0"/>
          <c:showVal val="1"/>
          <c:showCatName val="0"/>
          <c:showSerName val="0"/>
          <c:showPercent val="0"/>
          <c:showBubbleSize val="0"/>
        </c:dLbls>
        <c:smooth val="0"/>
        <c:axId val="299993192"/>
        <c:axId val="175718112"/>
      </c:lineChart>
      <c:catAx>
        <c:axId val="29999319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5718112"/>
        <c:crosses val="autoZero"/>
        <c:auto val="1"/>
        <c:lblAlgn val="ctr"/>
        <c:lblOffset val="100"/>
        <c:noMultiLvlLbl val="0"/>
      </c:catAx>
      <c:valAx>
        <c:axId val="1757181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9999319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2!PivotTable14</c:name>
    <c:fmtId val="15"/>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Number of Exits to PH (2 years</a:t>
            </a:r>
            <a:r>
              <a:rPr lang="en-US" sz="1200" baseline="0">
                <a:solidFill>
                  <a:schemeClr val="tx1"/>
                </a:solidFill>
              </a:rPr>
              <a:t> prior) &amp;</a:t>
            </a:r>
          </a:p>
          <a:p>
            <a:pPr>
              <a:defRPr sz="1200">
                <a:solidFill>
                  <a:schemeClr val="tx1"/>
                </a:solidFill>
              </a:defRPr>
            </a:pPr>
            <a:r>
              <a:rPr lang="en-US" sz="1200" baseline="0">
                <a:solidFill>
                  <a:schemeClr val="tx1"/>
                </a:solidFill>
              </a:rPr>
              <a:t>Number of Returns in 2 Years</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2'!$O$3</c:f>
              <c:strCache>
                <c:ptCount val="1"/>
                <c:pt idx="0">
                  <c:v>Total # of Persons who exited to PH (2 years prior)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2'!$N$4:$N$7</c:f>
              <c:strCache>
                <c:ptCount val="3"/>
                <c:pt idx="0">
                  <c:v>FY 2015</c:v>
                </c:pt>
                <c:pt idx="1">
                  <c:v>FY 2016</c:v>
                </c:pt>
                <c:pt idx="2">
                  <c:v>FY 2017</c:v>
                </c:pt>
              </c:strCache>
            </c:strRef>
          </c:cat>
          <c:val>
            <c:numRef>
              <c:f>'Data 2'!$O$4:$O$7</c:f>
              <c:numCache>
                <c:formatCode>_(* #,##0_);_(* \(#,##0\);_(* "-"??_);_(@_)</c:formatCode>
                <c:ptCount val="3"/>
                <c:pt idx="0">
                  <c:v>3337</c:v>
                </c:pt>
                <c:pt idx="1">
                  <c:v>3408</c:v>
                </c:pt>
                <c:pt idx="2">
                  <c:v>3314</c:v>
                </c:pt>
              </c:numCache>
            </c:numRef>
          </c:val>
        </c:ser>
        <c:ser>
          <c:idx val="1"/>
          <c:order val="1"/>
          <c:tx>
            <c:strRef>
              <c:f>'Data 2'!$P$3</c:f>
              <c:strCache>
                <c:ptCount val="1"/>
                <c:pt idx="0">
                  <c:v>Number of Returns in 2 Years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2'!$N$4:$N$7</c:f>
              <c:strCache>
                <c:ptCount val="3"/>
                <c:pt idx="0">
                  <c:v>FY 2015</c:v>
                </c:pt>
                <c:pt idx="1">
                  <c:v>FY 2016</c:v>
                </c:pt>
                <c:pt idx="2">
                  <c:v>FY 2017</c:v>
                </c:pt>
              </c:strCache>
            </c:strRef>
          </c:cat>
          <c:val>
            <c:numRef>
              <c:f>'Data 2'!$P$4:$P$7</c:f>
              <c:numCache>
                <c:formatCode>_(* #,##0_);_(* \(#,##0\);_(* "-"??_);_(@_)</c:formatCode>
                <c:ptCount val="3"/>
                <c:pt idx="0">
                  <c:v>798</c:v>
                </c:pt>
                <c:pt idx="1">
                  <c:v>579</c:v>
                </c:pt>
                <c:pt idx="2">
                  <c:v>727</c:v>
                </c:pt>
              </c:numCache>
            </c:numRef>
          </c:val>
        </c:ser>
        <c:dLbls>
          <c:dLblPos val="outEnd"/>
          <c:showLegendKey val="0"/>
          <c:showVal val="1"/>
          <c:showCatName val="0"/>
          <c:showSerName val="0"/>
          <c:showPercent val="0"/>
          <c:showBubbleSize val="0"/>
        </c:dLbls>
        <c:gapWidth val="219"/>
        <c:overlap val="-27"/>
        <c:axId val="175718896"/>
        <c:axId val="175719288"/>
      </c:barChart>
      <c:catAx>
        <c:axId val="17571889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5719288"/>
        <c:crosses val="autoZero"/>
        <c:auto val="1"/>
        <c:lblAlgn val="ctr"/>
        <c:lblOffset val="100"/>
        <c:noMultiLvlLbl val="0"/>
      </c:catAx>
      <c:valAx>
        <c:axId val="175719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5718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2!PivotTable16</c:name>
    <c:fmtId val="24"/>
  </c:pivotSource>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Number of Returns in Less</a:t>
            </a:r>
            <a:r>
              <a:rPr lang="en-US" sz="1200" baseline="0">
                <a:solidFill>
                  <a:schemeClr val="tx1"/>
                </a:solidFill>
              </a:rPr>
              <a:t> than 6 Months,</a:t>
            </a:r>
          </a:p>
          <a:p>
            <a:pPr>
              <a:defRPr sz="1200">
                <a:solidFill>
                  <a:schemeClr val="tx1"/>
                </a:solidFill>
              </a:defRPr>
            </a:pPr>
            <a:r>
              <a:rPr lang="en-US" sz="1200" baseline="0">
                <a:solidFill>
                  <a:schemeClr val="tx1"/>
                </a:solidFill>
              </a:rPr>
              <a:t>6 to 12 Months &amp; 13 to 24 Months</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 2'!$W$3</c:f>
              <c:strCache>
                <c:ptCount val="1"/>
                <c:pt idx="0">
                  <c:v>Number of Returns Less than 6 Months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2'!$V$4:$V$7</c:f>
              <c:strCache>
                <c:ptCount val="3"/>
                <c:pt idx="0">
                  <c:v>FY 2015</c:v>
                </c:pt>
                <c:pt idx="1">
                  <c:v>FY 2016</c:v>
                </c:pt>
                <c:pt idx="2">
                  <c:v>FY 2017</c:v>
                </c:pt>
              </c:strCache>
            </c:strRef>
          </c:cat>
          <c:val>
            <c:numRef>
              <c:f>'Data 2'!$W$4:$W$7</c:f>
              <c:numCache>
                <c:formatCode>_(* #,##0_);_(* \(#,##0\);_(* "-"??_);_(@_)</c:formatCode>
                <c:ptCount val="3"/>
                <c:pt idx="0">
                  <c:v>437</c:v>
                </c:pt>
                <c:pt idx="1">
                  <c:v>337</c:v>
                </c:pt>
                <c:pt idx="2">
                  <c:v>436</c:v>
                </c:pt>
              </c:numCache>
            </c:numRef>
          </c:val>
        </c:ser>
        <c:ser>
          <c:idx val="1"/>
          <c:order val="1"/>
          <c:tx>
            <c:strRef>
              <c:f>'Data 2'!$X$3</c:f>
              <c:strCache>
                <c:ptCount val="1"/>
                <c:pt idx="0">
                  <c:v>Number of Returns from 6 to 12 Months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2'!$V$4:$V$7</c:f>
              <c:strCache>
                <c:ptCount val="3"/>
                <c:pt idx="0">
                  <c:v>FY 2015</c:v>
                </c:pt>
                <c:pt idx="1">
                  <c:v>FY 2016</c:v>
                </c:pt>
                <c:pt idx="2">
                  <c:v>FY 2017</c:v>
                </c:pt>
              </c:strCache>
            </c:strRef>
          </c:cat>
          <c:val>
            <c:numRef>
              <c:f>'Data 2'!$X$4:$X$7</c:f>
              <c:numCache>
                <c:formatCode>_(* #,##0_);_(* \(#,##0\);_(* "-"??_);_(@_)</c:formatCode>
                <c:ptCount val="3"/>
                <c:pt idx="0">
                  <c:v>179</c:v>
                </c:pt>
                <c:pt idx="1">
                  <c:v>153</c:v>
                </c:pt>
                <c:pt idx="2">
                  <c:v>134</c:v>
                </c:pt>
              </c:numCache>
            </c:numRef>
          </c:val>
        </c:ser>
        <c:ser>
          <c:idx val="2"/>
          <c:order val="2"/>
          <c:tx>
            <c:strRef>
              <c:f>'Data 2'!$Y$3</c:f>
              <c:strCache>
                <c:ptCount val="1"/>
                <c:pt idx="0">
                  <c:v>Number of Retuns from 13 to 24 Months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2'!$V$4:$V$7</c:f>
              <c:strCache>
                <c:ptCount val="3"/>
                <c:pt idx="0">
                  <c:v>FY 2015</c:v>
                </c:pt>
                <c:pt idx="1">
                  <c:v>FY 2016</c:v>
                </c:pt>
                <c:pt idx="2">
                  <c:v>FY 2017</c:v>
                </c:pt>
              </c:strCache>
            </c:strRef>
          </c:cat>
          <c:val>
            <c:numRef>
              <c:f>'Data 2'!$Y$4:$Y$7</c:f>
              <c:numCache>
                <c:formatCode>_(* #,##0_);_(* \(#,##0\);_(* "-"??_);_(@_)</c:formatCode>
                <c:ptCount val="3"/>
                <c:pt idx="0">
                  <c:v>182</c:v>
                </c:pt>
                <c:pt idx="1">
                  <c:v>89</c:v>
                </c:pt>
                <c:pt idx="2">
                  <c:v>157</c:v>
                </c:pt>
              </c:numCache>
            </c:numRef>
          </c:val>
        </c:ser>
        <c:dLbls>
          <c:dLblPos val="outEnd"/>
          <c:showLegendKey val="0"/>
          <c:showVal val="1"/>
          <c:showCatName val="0"/>
          <c:showSerName val="0"/>
          <c:showPercent val="0"/>
          <c:showBubbleSize val="0"/>
        </c:dLbls>
        <c:gapWidth val="219"/>
        <c:overlap val="-27"/>
        <c:axId val="396316688"/>
        <c:axId val="396317080"/>
      </c:barChart>
      <c:catAx>
        <c:axId val="396316688"/>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6317080"/>
        <c:crosses val="autoZero"/>
        <c:auto val="1"/>
        <c:lblAlgn val="ctr"/>
        <c:lblOffset val="100"/>
        <c:noMultiLvlLbl val="0"/>
      </c:catAx>
      <c:valAx>
        <c:axId val="3963170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963166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[HUD System Performance Dashboard_FY2015-FY2017.xlsx]Data 3!PivotTable1</c:name>
    <c:fmtId val="19"/>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Metric 3.2 Change in the annual counts of sheltered</a:t>
            </a:r>
            <a:r>
              <a:rPr lang="en-US" baseline="0">
                <a:solidFill>
                  <a:schemeClr val="tx1"/>
                </a:solidFill>
              </a:rPr>
              <a:t> homeless persons in HMIS</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1"/>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2"/>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4"/>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lineChart>
        <c:grouping val="standard"/>
        <c:varyColors val="0"/>
        <c:ser>
          <c:idx val="0"/>
          <c:order val="0"/>
          <c:tx>
            <c:strRef>
              <c:f>'Data 3'!$B$11:$B$12</c:f>
              <c:strCache>
                <c:ptCount val="1"/>
                <c:pt idx="0">
                  <c:v>Unduplicated System 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3'!$A$13:$A$15</c:f>
              <c:strCache>
                <c:ptCount val="3"/>
                <c:pt idx="0">
                  <c:v>FY 2015</c:v>
                </c:pt>
                <c:pt idx="1">
                  <c:v>FY 2016</c:v>
                </c:pt>
                <c:pt idx="2">
                  <c:v>FY 2017</c:v>
                </c:pt>
              </c:strCache>
            </c:strRef>
          </c:cat>
          <c:val>
            <c:numRef>
              <c:f>'Data 3'!$B$13:$B$15</c:f>
              <c:numCache>
                <c:formatCode>_(* #,##0_);_(* \(#,##0\);_(* "-"??_);_(@_)</c:formatCode>
                <c:ptCount val="3"/>
                <c:pt idx="0">
                  <c:v>7901</c:v>
                </c:pt>
                <c:pt idx="1">
                  <c:v>6984</c:v>
                </c:pt>
                <c:pt idx="2">
                  <c:v>7053</c:v>
                </c:pt>
              </c:numCache>
            </c:numRef>
          </c:val>
          <c:smooth val="0"/>
        </c:ser>
        <c:ser>
          <c:idx val="1"/>
          <c:order val="1"/>
          <c:tx>
            <c:strRef>
              <c:f>'Data 3'!$C$11:$C$12</c:f>
              <c:strCache>
                <c:ptCount val="1"/>
                <c:pt idx="0">
                  <c:v>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3'!$A$13:$A$15</c:f>
              <c:strCache>
                <c:ptCount val="3"/>
                <c:pt idx="0">
                  <c:v>FY 2015</c:v>
                </c:pt>
                <c:pt idx="1">
                  <c:v>FY 2016</c:v>
                </c:pt>
                <c:pt idx="2">
                  <c:v>FY 2017</c:v>
                </c:pt>
              </c:strCache>
            </c:strRef>
          </c:cat>
          <c:val>
            <c:numRef>
              <c:f>'Data 3'!$C$13:$C$15</c:f>
              <c:numCache>
                <c:formatCode>_(* #,##0_);_(* \(#,##0\);_(* "-"??_);_(@_)</c:formatCode>
                <c:ptCount val="3"/>
                <c:pt idx="0">
                  <c:v>6533</c:v>
                </c:pt>
                <c:pt idx="1">
                  <c:v>5662</c:v>
                </c:pt>
                <c:pt idx="2">
                  <c:v>5671</c:v>
                </c:pt>
              </c:numCache>
            </c:numRef>
          </c:val>
          <c:smooth val="0"/>
        </c:ser>
        <c:ser>
          <c:idx val="2"/>
          <c:order val="2"/>
          <c:tx>
            <c:strRef>
              <c:f>'Data 3'!$D$11:$D$12</c:f>
              <c:strCache>
                <c:ptCount val="1"/>
                <c:pt idx="0">
                  <c:v>SH*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3'!$A$13:$A$15</c:f>
              <c:strCache>
                <c:ptCount val="3"/>
                <c:pt idx="0">
                  <c:v>FY 2015</c:v>
                </c:pt>
                <c:pt idx="1">
                  <c:v>FY 2016</c:v>
                </c:pt>
                <c:pt idx="2">
                  <c:v>FY 2017</c:v>
                </c:pt>
              </c:strCache>
            </c:strRef>
          </c:cat>
          <c:val>
            <c:numRef>
              <c:f>'Data 3'!$D$13:$D$15</c:f>
              <c:numCache>
                <c:formatCode>_(* #,##0_);_(* \(#,##0\);_(* "-"??_);_(@_)</c:formatCode>
                <c:ptCount val="3"/>
                <c:pt idx="0">
                  <c:v>18</c:v>
                </c:pt>
                <c:pt idx="1">
                  <c:v>16</c:v>
                </c:pt>
                <c:pt idx="2">
                  <c:v>21</c:v>
                </c:pt>
              </c:numCache>
            </c:numRef>
          </c:val>
          <c:smooth val="0"/>
        </c:ser>
        <c:ser>
          <c:idx val="3"/>
          <c:order val="3"/>
          <c:tx>
            <c:strRef>
              <c:f>'Data 3'!$E$11:$E$12</c:f>
              <c:strCache>
                <c:ptCount val="1"/>
                <c:pt idx="0">
                  <c:v>TH*</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3'!$A$13:$A$15</c:f>
              <c:strCache>
                <c:ptCount val="3"/>
                <c:pt idx="0">
                  <c:v>FY 2015</c:v>
                </c:pt>
                <c:pt idx="1">
                  <c:v>FY 2016</c:v>
                </c:pt>
                <c:pt idx="2">
                  <c:v>FY 2017</c:v>
                </c:pt>
              </c:strCache>
            </c:strRef>
          </c:cat>
          <c:val>
            <c:numRef>
              <c:f>'Data 3'!$E$13:$E$15</c:f>
              <c:numCache>
                <c:formatCode>_(* #,##0_);_(* \(#,##0\);_(* "-"??_);_(@_)</c:formatCode>
                <c:ptCount val="3"/>
                <c:pt idx="0">
                  <c:v>1874</c:v>
                </c:pt>
                <c:pt idx="1">
                  <c:v>1679</c:v>
                </c:pt>
                <c:pt idx="2">
                  <c:v>1789</c:v>
                </c:pt>
              </c:numCache>
            </c:numRef>
          </c:val>
          <c:smooth val="0"/>
        </c:ser>
        <c:dLbls>
          <c:dLblPos val="t"/>
          <c:showLegendKey val="0"/>
          <c:showVal val="1"/>
          <c:showCatName val="0"/>
          <c:showSerName val="0"/>
          <c:showPercent val="0"/>
          <c:showBubbleSize val="0"/>
        </c:dLbls>
        <c:marker val="1"/>
        <c:smooth val="0"/>
        <c:axId val="396317864"/>
        <c:axId val="396318256"/>
      </c:lineChart>
      <c:catAx>
        <c:axId val="39631786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96318256"/>
        <c:crosses val="autoZero"/>
        <c:auto val="1"/>
        <c:lblAlgn val="ctr"/>
        <c:lblOffset val="100"/>
        <c:noMultiLvlLbl val="0"/>
      </c:catAx>
      <c:valAx>
        <c:axId val="3963182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9631786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3.jpeg"/><Relationship Id="rId5" Type="http://schemas.openxmlformats.org/officeDocument/2006/relationships/chart" Target="../charts/chart19.xml"/><Relationship Id="rId4"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3.jpeg"/><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3.jpeg"/><Relationship Id="rId5" Type="http://schemas.openxmlformats.org/officeDocument/2006/relationships/chart" Target="../charts/chart14.xml"/><Relationship Id="rId4"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14</xdr:row>
      <xdr:rowOff>152400</xdr:rowOff>
    </xdr:from>
    <xdr:to>
      <xdr:col>9</xdr:col>
      <xdr:colOff>266190</xdr:colOff>
      <xdr:row>30</xdr:row>
      <xdr:rowOff>132971</xdr:rowOff>
    </xdr:to>
    <xdr:pic>
      <xdr:nvPicPr>
        <xdr:cNvPr id="2" name="Picture 1"/>
        <xdr:cNvPicPr>
          <a:picLocks noChangeAspect="1"/>
        </xdr:cNvPicPr>
      </xdr:nvPicPr>
      <xdr:blipFill>
        <a:blip xmlns:r="http://schemas.openxmlformats.org/officeDocument/2006/relationships" r:embed="rId1"/>
        <a:stretch>
          <a:fillRect/>
        </a:stretch>
      </xdr:blipFill>
      <xdr:spPr>
        <a:xfrm>
          <a:off x="1676400" y="2819400"/>
          <a:ext cx="4076190" cy="3028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564923</xdr:colOff>
      <xdr:row>2</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2327048" cy="457200"/>
        </a:xfrm>
        <a:prstGeom prst="rect">
          <a:avLst/>
        </a:prstGeom>
      </xdr:spPr>
    </xdr:pic>
    <xdr:clientData/>
  </xdr:twoCellAnchor>
  <xdr:twoCellAnchor>
    <xdr:from>
      <xdr:col>0</xdr:col>
      <xdr:colOff>19050</xdr:colOff>
      <xdr:row>4</xdr:row>
      <xdr:rowOff>38100</xdr:rowOff>
    </xdr:from>
    <xdr:to>
      <xdr:col>7</xdr:col>
      <xdr:colOff>573405</xdr:colOff>
      <xdr:row>19</xdr:row>
      <xdr:rowOff>106680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590550</xdr:colOff>
      <xdr:row>4</xdr:row>
      <xdr:rowOff>38100</xdr:rowOff>
    </xdr:from>
    <xdr:to>
      <xdr:col>15</xdr:col>
      <xdr:colOff>544830</xdr:colOff>
      <xdr:row>19</xdr:row>
      <xdr:rowOff>106680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19</xdr:row>
      <xdr:rowOff>152400</xdr:rowOff>
    </xdr:from>
    <xdr:to>
      <xdr:col>7</xdr:col>
      <xdr:colOff>573405</xdr:colOff>
      <xdr:row>35</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19</xdr:row>
      <xdr:rowOff>152400</xdr:rowOff>
    </xdr:from>
    <xdr:to>
      <xdr:col>15</xdr:col>
      <xdr:colOff>554355</xdr:colOff>
      <xdr:row>35</xdr:row>
      <xdr:rowOff>30480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564923</xdr:colOff>
      <xdr:row>2</xdr:row>
      <xdr:rowOff>152400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2327048" cy="457200"/>
        </a:xfrm>
        <a:prstGeom prst="rect">
          <a:avLst/>
        </a:prstGeom>
      </xdr:spPr>
    </xdr:pic>
    <xdr:clientData/>
  </xdr:twoCellAnchor>
  <xdr:twoCellAnchor>
    <xdr:from>
      <xdr:col>0</xdr:col>
      <xdr:colOff>37042</xdr:colOff>
      <xdr:row>7</xdr:row>
      <xdr:rowOff>86783</xdr:rowOff>
    </xdr:from>
    <xdr:to>
      <xdr:col>7</xdr:col>
      <xdr:colOff>518141</xdr:colOff>
      <xdr:row>21</xdr:row>
      <xdr:rowOff>162983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34635</xdr:colOff>
      <xdr:row>21</xdr:row>
      <xdr:rowOff>181842</xdr:rowOff>
    </xdr:from>
    <xdr:to>
      <xdr:col>7</xdr:col>
      <xdr:colOff>516648</xdr:colOff>
      <xdr:row>36</xdr:row>
      <xdr:rowOff>67542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536864</xdr:colOff>
      <xdr:row>7</xdr:row>
      <xdr:rowOff>86591</xdr:rowOff>
    </xdr:from>
    <xdr:to>
      <xdr:col>15</xdr:col>
      <xdr:colOff>420486</xdr:colOff>
      <xdr:row>21</xdr:row>
      <xdr:rowOff>162791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533616</xdr:colOff>
      <xdr:row>21</xdr:row>
      <xdr:rowOff>185089</xdr:rowOff>
    </xdr:from>
    <xdr:to>
      <xdr:col>15</xdr:col>
      <xdr:colOff>417238</xdr:colOff>
      <xdr:row>36</xdr:row>
      <xdr:rowOff>70789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0.08294</cdr:x>
      <cdr:y>0.58951</cdr:y>
    </cdr:from>
    <cdr:to>
      <cdr:x>0.95361</cdr:x>
      <cdr:y>0.58967</cdr:y>
    </cdr:to>
    <cdr:cxnSp macro="">
      <cdr:nvCxnSpPr>
        <cdr:cNvPr id="3" name="Straight Connector 2"/>
        <cdr:cNvCxnSpPr/>
      </cdr:nvCxnSpPr>
      <cdr:spPr>
        <a:xfrm xmlns:a="http://schemas.openxmlformats.org/drawingml/2006/main" flipV="1">
          <a:off x="387083" y="1617134"/>
          <a:ext cx="4063209" cy="459"/>
        </a:xfrm>
        <a:prstGeom xmlns:a="http://schemas.openxmlformats.org/drawingml/2006/main" prst="line">
          <a:avLst/>
        </a:prstGeom>
        <a:ln xmlns:a="http://schemas.openxmlformats.org/drawingml/2006/main" w="28575" cap="rnd">
          <a:solidFill>
            <a:schemeClr val="accent4"/>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0.12577</cdr:x>
      <cdr:y>0.57376</cdr:y>
    </cdr:from>
    <cdr:to>
      <cdr:x>0.94422</cdr:x>
      <cdr:y>0.57446</cdr:y>
    </cdr:to>
    <cdr:cxnSp macro="">
      <cdr:nvCxnSpPr>
        <cdr:cNvPr id="2" name="Straight Connector 1"/>
        <cdr:cNvCxnSpPr/>
      </cdr:nvCxnSpPr>
      <cdr:spPr>
        <a:xfrm xmlns:a="http://schemas.openxmlformats.org/drawingml/2006/main">
          <a:off x="589119" y="1573951"/>
          <a:ext cx="3833801" cy="1920"/>
        </a:xfrm>
        <a:prstGeom xmlns:a="http://schemas.openxmlformats.org/drawingml/2006/main" prst="line">
          <a:avLst/>
        </a:prstGeom>
        <a:ln xmlns:a="http://schemas.openxmlformats.org/drawingml/2006/main" w="38100" cap="rnd">
          <a:solidFill>
            <a:schemeClr val="accent4"/>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3</xdr:col>
      <xdr:colOff>574448</xdr:colOff>
      <xdr:row>2</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2327048" cy="457200"/>
        </a:xfrm>
        <a:prstGeom prst="rect">
          <a:avLst/>
        </a:prstGeom>
      </xdr:spPr>
    </xdr:pic>
    <xdr:clientData/>
  </xdr:twoCellAnchor>
  <xdr:twoCellAnchor>
    <xdr:from>
      <xdr:col>8</xdr:col>
      <xdr:colOff>16329</xdr:colOff>
      <xdr:row>23</xdr:row>
      <xdr:rowOff>50347</xdr:rowOff>
    </xdr:from>
    <xdr:to>
      <xdr:col>15</xdr:col>
      <xdr:colOff>570684</xdr:colOff>
      <xdr:row>36</xdr:row>
      <xdr:rowOff>134167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20412</xdr:colOff>
      <xdr:row>9</xdr:row>
      <xdr:rowOff>122464</xdr:rowOff>
    </xdr:from>
    <xdr:to>
      <xdr:col>15</xdr:col>
      <xdr:colOff>584292</xdr:colOff>
      <xdr:row>23</xdr:row>
      <xdr:rowOff>15784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9</xdr:row>
      <xdr:rowOff>122465</xdr:rowOff>
    </xdr:from>
    <xdr:to>
      <xdr:col>8</xdr:col>
      <xdr:colOff>12791</xdr:colOff>
      <xdr:row>23</xdr:row>
      <xdr:rowOff>15785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23</xdr:row>
      <xdr:rowOff>47625</xdr:rowOff>
    </xdr:from>
    <xdr:to>
      <xdr:col>8</xdr:col>
      <xdr:colOff>5987</xdr:colOff>
      <xdr:row>36</xdr:row>
      <xdr:rowOff>131445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53068</xdr:colOff>
      <xdr:row>6</xdr:row>
      <xdr:rowOff>5442</xdr:rowOff>
    </xdr:from>
    <xdr:to>
      <xdr:col>15</xdr:col>
      <xdr:colOff>582114</xdr:colOff>
      <xdr:row>9</xdr:row>
      <xdr:rowOff>74022</xdr:rowOff>
    </xdr:to>
    <mc:AlternateContent xmlns:mc="http://schemas.openxmlformats.org/markup-compatibility/2006" xmlns:a14="http://schemas.microsoft.com/office/drawing/2010/main">
      <mc:Choice Requires="a14">
        <xdr:graphicFrame macro="">
          <xdr:nvGraphicFramePr>
            <xdr:cNvPr id="3" name="Project Type"/>
            <xdr:cNvGraphicFramePr/>
          </xdr:nvGraphicFramePr>
          <xdr:xfrm>
            <a:off x="0" y="0"/>
            <a:ext cx="0" cy="0"/>
          </xdr:xfrm>
          <a:graphic>
            <a:graphicData uri="http://schemas.microsoft.com/office/drawing/2010/slicer">
              <sle:slicer xmlns:sle="http://schemas.microsoft.com/office/drawing/2010/slicer" name="Project Type"/>
            </a:graphicData>
          </a:graphic>
        </xdr:graphicFrame>
      </mc:Choice>
      <mc:Fallback xmlns="">
        <xdr:sp macro="" textlink="">
          <xdr:nvSpPr>
            <xdr:cNvPr id="0" name=""/>
            <xdr:cNvSpPr>
              <a:spLocks noTextEdit="1"/>
            </xdr:cNvSpPr>
          </xdr:nvSpPr>
          <xdr:spPr>
            <a:xfrm>
              <a:off x="53068" y="1157967"/>
              <a:ext cx="9530171" cy="6400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574448</xdr:colOff>
      <xdr:row>2</xdr:row>
      <xdr:rowOff>152400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2327048" cy="457200"/>
        </a:xfrm>
        <a:prstGeom prst="rect">
          <a:avLst/>
        </a:prstGeom>
      </xdr:spPr>
    </xdr:pic>
    <xdr:clientData/>
  </xdr:twoCellAnchor>
  <xdr:twoCellAnchor>
    <xdr:from>
      <xdr:col>0</xdr:col>
      <xdr:colOff>28575</xdr:colOff>
      <xdr:row>5</xdr:row>
      <xdr:rowOff>66675</xdr:rowOff>
    </xdr:from>
    <xdr:to>
      <xdr:col>15</xdr:col>
      <xdr:colOff>537210</xdr:colOff>
      <xdr:row>19</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19</xdr:row>
      <xdr:rowOff>152400</xdr:rowOff>
    </xdr:from>
    <xdr:to>
      <xdr:col>15</xdr:col>
      <xdr:colOff>537210</xdr:colOff>
      <xdr:row>34</xdr:row>
      <xdr:rowOff>38100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352425</xdr:colOff>
      <xdr:row>16</xdr:row>
      <xdr:rowOff>76200</xdr:rowOff>
    </xdr:from>
    <xdr:to>
      <xdr:col>15</xdr:col>
      <xdr:colOff>457200</xdr:colOff>
      <xdr:row>18</xdr:row>
      <xdr:rowOff>171450</xdr:rowOff>
    </xdr:to>
    <xdr:sp macro="" textlink="">
      <xdr:nvSpPr>
        <xdr:cNvPr id="2" name="TextBox 1"/>
        <xdr:cNvSpPr txBox="1"/>
      </xdr:nvSpPr>
      <xdr:spPr>
        <a:xfrm>
          <a:off x="7553325" y="3143250"/>
          <a:ext cx="19050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*ES</a:t>
          </a:r>
          <a:r>
            <a:rPr lang="en-US" sz="1100" baseline="0"/>
            <a:t>, SH &amp; TH do not sum to unduplicated system total</a:t>
          </a:r>
          <a:endParaRPr lang="en-US" sz="1100"/>
        </a:p>
      </xdr:txBody>
    </xdr:sp>
    <xdr:clientData/>
  </xdr:twoCellAnchor>
  <xdr:twoCellAnchor>
    <xdr:from>
      <xdr:col>12</xdr:col>
      <xdr:colOff>400050</xdr:colOff>
      <xdr:row>30</xdr:row>
      <xdr:rowOff>123825</xdr:rowOff>
    </xdr:from>
    <xdr:to>
      <xdr:col>15</xdr:col>
      <xdr:colOff>504825</xdr:colOff>
      <xdr:row>33</xdr:row>
      <xdr:rowOff>28575</xdr:rowOff>
    </xdr:to>
    <xdr:sp macro="" textlink="">
      <xdr:nvSpPr>
        <xdr:cNvPr id="7" name="TextBox 6"/>
        <xdr:cNvSpPr txBox="1"/>
      </xdr:nvSpPr>
      <xdr:spPr>
        <a:xfrm>
          <a:off x="7600950" y="5857875"/>
          <a:ext cx="19050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*ES</a:t>
          </a:r>
          <a:r>
            <a:rPr lang="en-US" sz="1100" baseline="0"/>
            <a:t>, SH &amp; TH do not sum to unduplicated system total</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3</xdr:col>
      <xdr:colOff>583973</xdr:colOff>
      <xdr:row>2</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2327048" cy="457200"/>
        </a:xfrm>
        <a:prstGeom prst="rect">
          <a:avLst/>
        </a:prstGeom>
      </xdr:spPr>
    </xdr:pic>
    <xdr:clientData/>
  </xdr:twoCellAnchor>
  <xdr:twoCellAnchor>
    <xdr:from>
      <xdr:col>0</xdr:col>
      <xdr:colOff>57150</xdr:colOff>
      <xdr:row>5</xdr:row>
      <xdr:rowOff>66675</xdr:rowOff>
    </xdr:from>
    <xdr:to>
      <xdr:col>9</xdr:col>
      <xdr:colOff>142875</xdr:colOff>
      <xdr:row>19</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142875</xdr:colOff>
      <xdr:row>5</xdr:row>
      <xdr:rowOff>66675</xdr:rowOff>
    </xdr:from>
    <xdr:to>
      <xdr:col>15</xdr:col>
      <xdr:colOff>565785</xdr:colOff>
      <xdr:row>19</xdr:row>
      <xdr:rowOff>142875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20</xdr:row>
      <xdr:rowOff>9525</xdr:rowOff>
    </xdr:from>
    <xdr:to>
      <xdr:col>9</xdr:col>
      <xdr:colOff>142875</xdr:colOff>
      <xdr:row>34</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133350</xdr:colOff>
      <xdr:row>20</xdr:row>
      <xdr:rowOff>9525</xdr:rowOff>
    </xdr:from>
    <xdr:to>
      <xdr:col>15</xdr:col>
      <xdr:colOff>556260</xdr:colOff>
      <xdr:row>34</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3</xdr:col>
      <xdr:colOff>545873</xdr:colOff>
      <xdr:row>2</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0"/>
          <a:ext cx="2327048" cy="457200"/>
        </a:xfrm>
        <a:prstGeom prst="rect">
          <a:avLst/>
        </a:prstGeom>
      </xdr:spPr>
    </xdr:pic>
    <xdr:clientData/>
  </xdr:twoCellAnchor>
  <xdr:twoCellAnchor>
    <xdr:from>
      <xdr:col>0</xdr:col>
      <xdr:colOff>9525</xdr:colOff>
      <xdr:row>4</xdr:row>
      <xdr:rowOff>95250</xdr:rowOff>
    </xdr:from>
    <xdr:to>
      <xdr:col>15</xdr:col>
      <xdr:colOff>518160</xdr:colOff>
      <xdr:row>18</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574448</xdr:colOff>
      <xdr:row>2</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2327048" cy="4572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Clyde Barr" refreshedDate="43116.463703703703" createdVersion="5" refreshedVersion="5" minRefreshableVersion="3" recordCount="40">
  <cacheSource type="worksheet">
    <worksheetSource name="Table3"/>
  </cacheSource>
  <cacheFields count="6">
    <cacheField name="Year Ending In" numFmtId="17">
      <sharedItems containsSemiMixedTypes="0" containsNonDate="0" containsDate="1" containsString="0" minDate="2015-09-01T00:00:00" maxDate="2017-12-02T00:00:00" count="10">
        <d v="2015-09-01T00:00:00"/>
        <d v="2015-12-01T00:00:00"/>
        <d v="2016-03-01T00:00:00"/>
        <d v="2016-06-01T00:00:00"/>
        <d v="2016-09-01T00:00:00"/>
        <d v="2016-12-01T00:00:00"/>
        <d v="2017-03-01T00:00:00"/>
        <d v="2017-06-01T00:00:00"/>
        <d v="2017-09-01T00:00:00"/>
        <d v="2017-12-01T00:00:00"/>
      </sharedItems>
    </cacheField>
    <cacheField name="Project Type" numFmtId="17">
      <sharedItems count="4">
        <s v="TOTAL"/>
        <s v="ES"/>
        <s v="SH"/>
        <s v="TH"/>
      </sharedItems>
    </cacheField>
    <cacheField name="PY Undiplicated" numFmtId="0">
      <sharedItems containsString="0" containsBlank="1" containsNumber="1" containsInteger="1" minValue="16" maxValue="7901"/>
    </cacheField>
    <cacheField name="CY Unduplicated" numFmtId="0">
      <sharedItems containsSemiMixedTypes="0" containsString="0" containsNumber="1" containsInteger="1" minValue="15" maxValue="7901"/>
    </cacheField>
    <cacheField name="Diff" numFmtId="0">
      <sharedItems containsSemiMixedTypes="0" containsString="0" containsNumber="1" containsInteger="1" minValue="-917" maxValue="7901"/>
    </cacheField>
    <cacheField name="% Diff" numFmtId="9">
      <sharedItems containsMixedTypes="1" containsNumber="1" minValue="-0.2857142857142857" maxValue="0.3125"/>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Clyde Barr" refreshedDate="43257.375012152777" createdVersion="5" refreshedVersion="5" minRefreshableVersion="3" recordCount="18">
  <cacheSource type="worksheet">
    <worksheetSource name="Table2"/>
  </cacheSource>
  <cacheFields count="12">
    <cacheField name="Year Ending In" numFmtId="17">
      <sharedItems containsDate="1" containsMixedTypes="1" minDate="2016-09-01T00:00:00" maxDate="2017-12-02T00:00:00" count="9">
        <s v="FY 2015"/>
        <s v="FY 2016"/>
        <s v="FY 2017"/>
        <d v="2016-12-01T00:00:00" u="1"/>
        <d v="2017-12-01T00:00:00" u="1"/>
        <d v="2017-03-01T00:00:00" u="1"/>
        <d v="2017-06-01T00:00:00" u="1"/>
        <d v="2016-09-01T00:00:00" u="1"/>
        <d v="2017-09-01T00:00:00" u="1"/>
      </sharedItems>
    </cacheField>
    <cacheField name="Project Type" numFmtId="17">
      <sharedItems count="6">
        <s v="SO"/>
        <s v="ES"/>
        <s v="TH"/>
        <s v="SH"/>
        <s v="PH"/>
        <s v="TOTAL"/>
      </sharedItems>
    </cacheField>
    <cacheField name="2 Exits (2 years prior)" numFmtId="164">
      <sharedItems containsSemiMixedTypes="0" containsString="0" containsNumber="1" containsInteger="1" minValue="1" maxValue="3408"/>
    </cacheField>
    <cacheField name="# of Returns Less than 6 Months" numFmtId="164">
      <sharedItems containsSemiMixedTypes="0" containsString="0" containsNumber="1" containsInteger="1" minValue="0" maxValue="437"/>
    </cacheField>
    <cacheField name="% of Returns Less than 6" numFmtId="9">
      <sharedItems containsSemiMixedTypes="0" containsString="0" containsNumber="1" minValue="0" maxValue="1"/>
    </cacheField>
    <cacheField name="# of Returns from 6 to 12 Months" numFmtId="164">
      <sharedItems containsSemiMixedTypes="0" containsString="0" containsNumber="1" containsInteger="1" minValue="0" maxValue="179"/>
    </cacheField>
    <cacheField name="% Returns from 6 to 12" numFmtId="9">
      <sharedItems containsSemiMixedTypes="0" containsString="0" containsNumber="1" minValue="0" maxValue="5.8299999999999998E-2"/>
    </cacheField>
    <cacheField name="# of Retuns from 13 to 24 Months" numFmtId="164">
      <sharedItems containsSemiMixedTypes="0" containsString="0" containsNumber="1" containsInteger="1" minValue="0" maxValue="182"/>
    </cacheField>
    <cacheField name="% of Returns from 13 to 24" numFmtId="9">
      <sharedItems containsSemiMixedTypes="0" containsString="0" containsNumber="1" minValue="0" maxValue="0.09"/>
    </cacheField>
    <cacheField name="# of Returns in 2 Years" numFmtId="164">
      <sharedItems containsSemiMixedTypes="0" containsString="0" containsNumber="1" containsInteger="1" minValue="0" maxValue="798"/>
    </cacheField>
    <cacheField name="% of Returns in 2 Yr" numFmtId="9">
      <sharedItems containsSemiMixedTypes="0" containsString="0" containsNumber="1" minValue="0" maxValue="1"/>
    </cacheField>
    <cacheField name="HUD High Perfoming Community" numFmtId="9">
      <sharedItems containsSemiMixedTypes="0" containsString="0" containsNumber="1" minValue="0.05" maxValue="0.05"/>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Clyde Barr" refreshedDate="43257.418869907407" createdVersion="5" refreshedVersion="5" minRefreshableVersion="3" recordCount="4">
  <cacheSource type="worksheet">
    <worksheetSource name="Table5"/>
  </cacheSource>
  <cacheFields count="8">
    <cacheField name="Project Type" numFmtId="164">
      <sharedItems count="8">
        <s v="Unduplicated System Total"/>
        <s v="ES*"/>
        <s v="SH*"/>
        <s v="TH*"/>
        <s v="Total SH" u="1"/>
        <s v="Total ES" u="1"/>
        <s v="Total TH" u="1"/>
        <s v="Unduplicated Total sheltered homeless persons" u="1"/>
      </sharedItems>
    </cacheField>
    <cacheField name="2015" numFmtId="164">
      <sharedItems containsSemiMixedTypes="0" containsString="0" containsNumber="1" containsInteger="1" minValue="18" maxValue="7901" count="4">
        <n v="7901"/>
        <n v="6533"/>
        <n v="18"/>
        <n v="1874"/>
      </sharedItems>
    </cacheField>
    <cacheField name="2016" numFmtId="164">
      <sharedItems containsSemiMixedTypes="0" containsString="0" containsNumber="1" containsInteger="1" minValue="16" maxValue="6984" count="4">
        <n v="6984"/>
        <n v="5662"/>
        <n v="16"/>
        <n v="1679"/>
      </sharedItems>
    </cacheField>
    <cacheField name="15/16 Diff" numFmtId="164">
      <sharedItems containsSemiMixedTypes="0" containsString="0" containsNumber="1" containsInteger="1" minValue="-917" maxValue="-2"/>
    </cacheField>
    <cacheField name="15/16 Diff %" numFmtId="9">
      <sharedItems containsSemiMixedTypes="0" containsString="0" containsNumber="1" minValue="-0.1333231287310577" maxValue="-0.10405549626467449"/>
    </cacheField>
    <cacheField name="2017" numFmtId="164">
      <sharedItems containsSemiMixedTypes="0" containsString="0" containsNumber="1" containsInteger="1" minValue="21" maxValue="7053" count="4">
        <n v="7053"/>
        <n v="5671"/>
        <n v="21"/>
        <n v="1789"/>
      </sharedItems>
    </cacheField>
    <cacheField name="17/16 Diff" numFmtId="164">
      <sharedItems containsSemiMixedTypes="0" containsString="0" containsNumber="1" containsInteger="1" minValue="5" maxValue="110"/>
    </cacheField>
    <cacheField name="17/16 %Diff" numFmtId="9">
      <sharedItems containsSemiMixedTypes="0" containsString="0" containsNumber="1" minValue="1.5895443306252208E-3" maxValue="0.312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lyde Barr" refreshedDate="43257.45512071759" createdVersion="5" refreshedVersion="5" minRefreshableVersion="3" recordCount="3">
  <cacheSource type="worksheet">
    <worksheetSource name="Table4"/>
  </cacheSource>
  <cacheFields count="15">
    <cacheField name="Year Ending In" numFmtId="17">
      <sharedItems containsDate="1" containsMixedTypes="1" minDate="2016-09-01T00:00:00" maxDate="2017-12-02T00:00:00" count="9">
        <s v="FY 2015"/>
        <s v="FY 2016"/>
        <s v="FY 2017"/>
        <d v="2016-12-01T00:00:00" u="1"/>
        <d v="2017-12-01T00:00:00" u="1"/>
        <d v="2017-03-01T00:00:00" u="1"/>
        <d v="2017-06-01T00:00:00" u="1"/>
        <d v="2016-09-01T00:00:00" u="1"/>
        <d v="2017-09-01T00:00:00" u="1"/>
      </sharedItems>
    </cacheField>
    <cacheField name="Number of adults (system stayers)" numFmtId="0">
      <sharedItems containsSemiMixedTypes="0" containsString="0" containsNumber="1" containsInteger="1" minValue="1011" maxValue="1231"/>
    </cacheField>
    <cacheField name="4.1 Number of adults with increased earned income" numFmtId="0">
      <sharedItems containsSemiMixedTypes="0" containsString="0" containsNumber="1" containsInteger="1" minValue="80" maxValue="92"/>
    </cacheField>
    <cacheField name="4.1 Percentage of adults with increased earned income" numFmtId="9">
      <sharedItems containsSemiMixedTypes="0" containsString="0" containsNumber="1" minValue="6.8237205523964256E-2" maxValue="0.09"/>
    </cacheField>
    <cacheField name="4.2 Number of adults with non-employement income" numFmtId="0">
      <sharedItems containsSemiMixedTypes="0" containsString="0" containsNumber="1" containsInteger="1" minValue="267" maxValue="539"/>
    </cacheField>
    <cacheField name="4.2 Percentage of adults who increased non-employment income" numFmtId="9">
      <sharedItems containsSemiMixedTypes="0" containsString="0" containsNumber="1" minValue="0.23" maxValue="0.437855402112104"/>
    </cacheField>
    <cacheField name="4.3 Number of adults with increased total income" numFmtId="0">
      <sharedItems containsSemiMixedTypes="0" containsString="0" containsNumber="1" containsInteger="1" minValue="335" maxValue="592"/>
    </cacheField>
    <cacheField name="4.3 Percentage of adults who increased total income" numFmtId="9">
      <sharedItems containsSemiMixedTypes="0" containsString="0" containsNumber="1" minValue="0.28999999999999998" maxValue="0.48090982940698618"/>
    </cacheField>
    <cacheField name="Number of adults who exited (system leavers)" numFmtId="0">
      <sharedItems containsSemiMixedTypes="0" containsString="0" containsNumber="1" containsInteger="1" minValue="353" maxValue="463"/>
    </cacheField>
    <cacheField name="4.4 Number of adults who exited with increased earned income" numFmtId="0">
      <sharedItems containsSemiMixedTypes="0" containsString="0" containsNumber="1" containsInteger="1" minValue="34" maxValue="58"/>
    </cacheField>
    <cacheField name="4.4 percentage of adults who increased earned income" numFmtId="9">
      <sharedItems containsSemiMixedTypes="0" containsString="0" containsNumber="1" minValue="7.3434125269978404E-2" maxValue="0.14000000000000001"/>
    </cacheField>
    <cacheField name="4.5 Number of adults who exited with non-employment cash income" numFmtId="0">
      <sharedItems containsSemiMixedTypes="0" containsString="0" containsNumber="1" containsInteger="1" minValue="119" maxValue="145"/>
    </cacheField>
    <cacheField name="4.5 percentage of adults who increased non-emplotment income" numFmtId="9">
      <sharedItems containsSemiMixedTypes="0" containsString="0" containsNumber="1" minValue="0.31317494600431967" maxValue="0.34"/>
    </cacheField>
    <cacheField name="4.6 Number of adults who exited with increased total income" numFmtId="0">
      <sharedItems containsSemiMixedTypes="0" containsString="0" containsNumber="1" containsInteger="1" minValue="149" maxValue="185"/>
    </cacheField>
    <cacheField name="4.6 percentage of adults who increased total income" numFmtId="9">
      <sharedItems containsSemiMixedTypes="0" containsString="0" containsNumber="1" minValue="0.37365010799136067" maxValue="0.44"/>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lyde Barr" refreshedDate="43257.490666087964" createdVersion="5" refreshedVersion="5" minRefreshableVersion="3" recordCount="3">
  <cacheSource type="worksheet">
    <worksheetSource name="Table1"/>
  </cacheSource>
  <cacheFields count="25">
    <cacheField name="Year Ending In" numFmtId="17">
      <sharedItems containsDate="1" containsMixedTypes="1" minDate="2015-09-01T00:00:00" maxDate="2017-12-02T00:00:00" count="18">
        <s v="FY 2015"/>
        <s v="FY 2016"/>
        <s v="FY 2017"/>
        <d v="2017-08-01T00:00:00" u="1"/>
        <d v="2017-07-01T00:00:00" u="1"/>
        <d v="2017-06-01T00:00:00" u="1"/>
        <d v="2017-05-01T00:00:00" u="1"/>
        <d v="2017-04-01T00:00:00" u="1"/>
        <d v="2017-03-01T00:00:00" u="1"/>
        <d v="2016-12-01T00:00:00" u="1"/>
        <d v="2017-02-01T00:00:00" u="1"/>
        <d v="2017-12-01T00:00:00" u="1"/>
        <d v="2016-11-01T00:00:00" u="1"/>
        <d v="2017-01-01T00:00:00" u="1"/>
        <d v="2016-10-01T00:00:00" u="1"/>
        <d v="2015-09-01T00:00:00" u="1"/>
        <d v="2016-09-01T00:00:00" u="1"/>
        <d v="2017-09-01T00:00:00" u="1"/>
      </sharedItems>
    </cacheField>
    <cacheField name="1.1 Persons in ES &amp; SH" numFmtId="164">
      <sharedItems containsString="0" containsBlank="1" containsNumber="1" containsInteger="1" minValue="5524" maxValue="5579"/>
    </cacheField>
    <cacheField name="1.2 Persons in ES, SH, &amp; TH" numFmtId="164">
      <sharedItems containsSemiMixedTypes="0" containsString="0" containsNumber="1" containsInteger="1" minValue="6746" maxValue="7901"/>
    </cacheField>
    <cacheField name="1.1  Avg LOT ES SH" numFmtId="0">
      <sharedItems containsSemiMixedTypes="0" containsString="0" containsNumber="1" containsInteger="1" minValue="61" maxValue="68"/>
    </cacheField>
    <cacheField name="HUD High-Performing Community" numFmtId="0">
      <sharedItems containsSemiMixedTypes="0" containsString="0" containsNumber="1" containsInteger="1" minValue="20" maxValue="20"/>
    </cacheField>
    <cacheField name="1.1 Avg % Change" numFmtId="9">
      <sharedItems containsSemiMixedTypes="0" containsString="0" containsNumber="1" minValue="0" maxValue="0.11475409836065574"/>
    </cacheField>
    <cacheField name="HUD HPC" numFmtId="9">
      <sharedItems containsSemiMixedTypes="0" containsString="0" containsNumber="1" minValue="-0.1" maxValue="-0.1"/>
    </cacheField>
    <cacheField name="1.2 Agvg LOT ES SH TH" numFmtId="0">
      <sharedItems containsSemiMixedTypes="0" containsString="0" containsNumber="1" containsInteger="1" minValue="150" maxValue="178"/>
    </cacheField>
    <cacheField name="1.2 Avg Chang" numFmtId="9">
      <sharedItems containsSemiMixedTypes="0" containsString="0" containsNumber="1" minValue="-3.9325842696629212E-2" maxValue="0.18666666666666668"/>
    </cacheField>
    <cacheField name="1.1 Median ES SH" numFmtId="0">
      <sharedItems containsSemiMixedTypes="0" containsString="0" containsNumber="1" containsInteger="1" minValue="33" maxValue="38"/>
    </cacheField>
    <cacheField name="1.1 Medin % Change" numFmtId="9">
      <sharedItems containsSemiMixedTypes="0" containsString="0" containsNumber="1" minValue="0" maxValue="0.15151515151515152"/>
    </cacheField>
    <cacheField name="1.2 Median ESSHTH" numFmtId="0">
      <sharedItems containsSemiMixedTypes="0" containsString="0" containsNumber="1" containsInteger="1" minValue="57" maxValue="62"/>
    </cacheField>
    <cacheField name="1.2 % Change Median LOT" numFmtId="9">
      <sharedItems containsSemiMixedTypes="0" containsString="0" containsNumber="1" minValue="-3.2258064516129031E-2" maxValue="0.19298245614035087"/>
    </cacheField>
    <cacheField name="5.1 ES-SH-TH 1st Time Homeless" numFmtId="164">
      <sharedItems containsSemiMixedTypes="0" containsString="0" containsNumber="1" containsInteger="1" minValue="2248" maxValue="4116"/>
    </cacheField>
    <cacheField name="5.2 ES-SH-TH-PH 1st Time Homeless" numFmtId="164">
      <sharedItems containsSemiMixedTypes="0" containsString="0" containsNumber="1" containsInteger="1" minValue="2517" maxValue="4450"/>
    </cacheField>
    <cacheField name="7a. 1Persons who exit SO" numFmtId="164">
      <sharedItems containsSemiMixedTypes="0" containsString="0" containsNumber="1" containsInteger="1" minValue="449" maxValue="1006"/>
    </cacheField>
    <cacheField name="7a. 1 Exits to temp institutional" numFmtId="164">
      <sharedItems containsSemiMixedTypes="0" containsString="0" containsNumber="1" containsInteger="1" minValue="112" maxValue="227"/>
    </cacheField>
    <cacheField name="7a.1 Exits to PH" numFmtId="164">
      <sharedItems containsSemiMixedTypes="0" containsString="0" containsNumber="1" containsInteger="1" minValue="193" maxValue="289"/>
    </cacheField>
    <cacheField name="7a.1 percent succesful exits" numFmtId="9">
      <sharedItems containsSemiMixedTypes="0" containsString="0" containsNumber="1" minValue="0.47713717693836977" maxValue="0.68"/>
    </cacheField>
    <cacheField name="7b. 1 Persons who exit ES, SH, TH and PH-RRH" numFmtId="164">
      <sharedItems containsSemiMixedTypes="0" containsString="0" containsNumber="1" containsInteger="1" minValue="5135" maxValue="6017"/>
    </cacheField>
    <cacheField name="7b. 1 Exits to PH" numFmtId="164">
      <sharedItems containsSemiMixedTypes="0" containsString="0" containsNumber="1" containsInteger="1" minValue="2082" maxValue="2431"/>
    </cacheField>
    <cacheField name="7b. 1 percent succuesful exits" numFmtId="9">
      <sharedItems containsSemiMixedTypes="0" containsString="0" containsNumber="1" minValue="0.38939670932358317" maxValue="0.44"/>
    </cacheField>
    <cacheField name="7b. 2 Person in all PH except PH-RRH" numFmtId="164">
      <sharedItems containsSemiMixedTypes="0" containsString="0" containsNumber="1" containsInteger="1" minValue="2576" maxValue="2913"/>
    </cacheField>
    <cacheField name="7b. 2 Exits to PH" numFmtId="164">
      <sharedItems containsSemiMixedTypes="0" containsString="0" containsNumber="1" containsInteger="1" minValue="2430" maxValue="2716"/>
    </cacheField>
    <cacheField name="7b.2 Succesful Exits" numFmtId="9">
      <sharedItems containsSemiMixedTypes="0" containsString="0" containsNumber="1" minValue="0.93" maxValue="0.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x v="0"/>
    <x v="0"/>
    <m/>
    <n v="7901"/>
    <n v="7901"/>
    <e v="#DIV/0!"/>
  </r>
  <r>
    <x v="0"/>
    <x v="1"/>
    <m/>
    <n v="6533"/>
    <n v="6533"/>
    <e v="#DIV/0!"/>
  </r>
  <r>
    <x v="0"/>
    <x v="2"/>
    <m/>
    <n v="18"/>
    <n v="18"/>
    <e v="#DIV/0!"/>
  </r>
  <r>
    <x v="0"/>
    <x v="3"/>
    <m/>
    <n v="1874"/>
    <n v="1874"/>
    <e v="#DIV/0!"/>
  </r>
  <r>
    <x v="1"/>
    <x v="0"/>
    <m/>
    <n v="7714"/>
    <n v="7714"/>
    <e v="#DIV/0!"/>
  </r>
  <r>
    <x v="1"/>
    <x v="1"/>
    <m/>
    <n v="6415"/>
    <n v="6415"/>
    <e v="#DIV/0!"/>
  </r>
  <r>
    <x v="1"/>
    <x v="2"/>
    <m/>
    <n v="20"/>
    <n v="20"/>
    <e v="#DIV/0!"/>
  </r>
  <r>
    <x v="1"/>
    <x v="3"/>
    <m/>
    <n v="1813"/>
    <n v="1813"/>
    <e v="#DIV/0!"/>
  </r>
  <r>
    <x v="2"/>
    <x v="0"/>
    <m/>
    <n v="7618"/>
    <n v="7618"/>
    <e v="#DIV/0!"/>
  </r>
  <r>
    <x v="2"/>
    <x v="1"/>
    <m/>
    <n v="6300"/>
    <n v="6300"/>
    <e v="#DIV/0!"/>
  </r>
  <r>
    <x v="2"/>
    <x v="2"/>
    <m/>
    <n v="21"/>
    <n v="21"/>
    <e v="#DIV/0!"/>
  </r>
  <r>
    <x v="2"/>
    <x v="3"/>
    <m/>
    <n v="1814"/>
    <n v="1814"/>
    <e v="#DIV/0!"/>
  </r>
  <r>
    <x v="3"/>
    <x v="0"/>
    <m/>
    <n v="7469"/>
    <n v="7469"/>
    <e v="#DIV/0!"/>
  </r>
  <r>
    <x v="3"/>
    <x v="1"/>
    <m/>
    <n v="6129"/>
    <n v="6129"/>
    <e v="#DIV/0!"/>
  </r>
  <r>
    <x v="3"/>
    <x v="2"/>
    <m/>
    <n v="19"/>
    <n v="19"/>
    <e v="#DIV/0!"/>
  </r>
  <r>
    <x v="3"/>
    <x v="3"/>
    <m/>
    <n v="1748"/>
    <n v="1748"/>
    <e v="#DIV/0!"/>
  </r>
  <r>
    <x v="4"/>
    <x v="0"/>
    <n v="7901"/>
    <n v="6984"/>
    <n v="-917"/>
    <n v="-0.1160612580685989"/>
  </r>
  <r>
    <x v="4"/>
    <x v="1"/>
    <n v="6533"/>
    <n v="5662"/>
    <n v="-871"/>
    <n v="-0.13332312873105767"/>
  </r>
  <r>
    <x v="4"/>
    <x v="2"/>
    <n v="18"/>
    <n v="16"/>
    <n v="-2"/>
    <n v="-0.11111111111111116"/>
  </r>
  <r>
    <x v="4"/>
    <x v="3"/>
    <n v="1874"/>
    <n v="1679"/>
    <n v="-195"/>
    <n v="-0.10405549626467447"/>
  </r>
  <r>
    <x v="5"/>
    <x v="0"/>
    <n v="7714"/>
    <n v="6845"/>
    <n v="-869"/>
    <n v="-0.11265232045631324"/>
  </r>
  <r>
    <x v="5"/>
    <x v="1"/>
    <n v="6415"/>
    <n v="5641"/>
    <n v="-774"/>
    <n v="-0.1206547155105222"/>
  </r>
  <r>
    <x v="5"/>
    <x v="2"/>
    <n v="20"/>
    <n v="16"/>
    <n v="-4"/>
    <n v="-0.19999999999999996"/>
  </r>
  <r>
    <x v="5"/>
    <x v="3"/>
    <n v="1813"/>
    <n v="1556"/>
    <n v="-257"/>
    <n v="-0.14175399889685603"/>
  </r>
  <r>
    <x v="6"/>
    <x v="0"/>
    <n v="7618"/>
    <n v="6765"/>
    <n v="-853"/>
    <n v="-0.11197164610133892"/>
  </r>
  <r>
    <x v="6"/>
    <x v="1"/>
    <n v="6300"/>
    <n v="5514"/>
    <n v="-786"/>
    <n v="-0.12476190476190474"/>
  </r>
  <r>
    <x v="6"/>
    <x v="2"/>
    <n v="21"/>
    <n v="15"/>
    <n v="-6"/>
    <n v="-0.2857142857142857"/>
  </r>
  <r>
    <x v="6"/>
    <x v="3"/>
    <n v="1814"/>
    <n v="1586"/>
    <n v="-228"/>
    <n v="-0.1256890848952591"/>
  </r>
  <r>
    <x v="7"/>
    <x v="0"/>
    <n v="7469"/>
    <n v="6859"/>
    <n v="-610"/>
    <n v="-8.1670906413174427E-2"/>
  </r>
  <r>
    <x v="7"/>
    <x v="1"/>
    <n v="6129"/>
    <n v="5548"/>
    <n v="-581"/>
    <n v="-9.4795235764398744E-2"/>
  </r>
  <r>
    <x v="7"/>
    <x v="2"/>
    <n v="19"/>
    <n v="20"/>
    <n v="1"/>
    <n v="5.2631578947368363E-2"/>
  </r>
  <r>
    <x v="7"/>
    <x v="3"/>
    <n v="1748"/>
    <n v="1659"/>
    <n v="-89"/>
    <n v="-5.0915331807780295E-2"/>
  </r>
  <r>
    <x v="8"/>
    <x v="0"/>
    <n v="7159"/>
    <n v="7068"/>
    <n v="-91"/>
    <n v="-1.271127252409554E-2"/>
  </r>
  <r>
    <x v="8"/>
    <x v="1"/>
    <n v="5662"/>
    <n v="5755"/>
    <n v="93"/>
    <n v="1.6425291416460652E-2"/>
  </r>
  <r>
    <x v="8"/>
    <x v="2"/>
    <n v="16"/>
    <n v="21"/>
    <n v="5"/>
    <n v="0.3125"/>
  </r>
  <r>
    <x v="8"/>
    <x v="3"/>
    <n v="1695"/>
    <n v="1684"/>
    <n v="-11"/>
    <n v="-6.4896755162241471E-3"/>
  </r>
  <r>
    <x v="9"/>
    <x v="0"/>
    <n v="6845"/>
    <n v="7199"/>
    <n v="354"/>
    <n v="5.1716581446311194E-2"/>
  </r>
  <r>
    <x v="9"/>
    <x v="1"/>
    <n v="5641"/>
    <n v="5762"/>
    <n v="121"/>
    <n v="2.1450097500443244E-2"/>
  </r>
  <r>
    <x v="9"/>
    <x v="2"/>
    <n v="16"/>
    <n v="21"/>
    <n v="5"/>
    <n v="0.3125"/>
  </r>
  <r>
    <x v="9"/>
    <x v="3"/>
    <n v="1556"/>
    <n v="1849"/>
    <n v="293"/>
    <n v="0.18830334190231368"/>
  </r>
</pivotCacheRecords>
</file>

<file path=xl/pivotCache/pivotCacheRecords2.xml><?xml version="1.0" encoding="utf-8"?>
<pivotCacheRecords xmlns="http://schemas.openxmlformats.org/spreadsheetml/2006/main" xmlns:r="http://schemas.openxmlformats.org/officeDocument/2006/relationships" count="18">
  <r>
    <x v="0"/>
    <x v="0"/>
    <n v="339"/>
    <n v="43"/>
    <n v="0.1268"/>
    <n v="14"/>
    <n v="4.1300000000000003E-2"/>
    <n v="13"/>
    <n v="3.8300000000000001E-2"/>
    <n v="70"/>
    <n v="0.20649999999999999"/>
    <n v="0.05"/>
  </r>
  <r>
    <x v="0"/>
    <x v="1"/>
    <n v="2020"/>
    <n v="335"/>
    <n v="0.1658"/>
    <n v="91"/>
    <n v="4.4999999999999998E-2"/>
    <n v="56"/>
    <n v="2.7699999999999999E-2"/>
    <n v="482"/>
    <n v="0.23860000000000001"/>
    <n v="0.05"/>
  </r>
  <r>
    <x v="0"/>
    <x v="2"/>
    <n v="407"/>
    <n v="36"/>
    <n v="8.8499999999999995E-2"/>
    <n v="17"/>
    <n v="4.1799999999999997E-2"/>
    <n v="7"/>
    <n v="1.72E-2"/>
    <n v="60"/>
    <n v="0.1474"/>
    <n v="0.05"/>
  </r>
  <r>
    <x v="0"/>
    <x v="3"/>
    <n v="2"/>
    <n v="0"/>
    <n v="0"/>
    <n v="0"/>
    <n v="0"/>
    <n v="0"/>
    <n v="0"/>
    <n v="0"/>
    <n v="0"/>
    <n v="0.05"/>
  </r>
  <r>
    <x v="0"/>
    <x v="4"/>
    <n v="550"/>
    <n v="36"/>
    <n v="6.5500000000000003E-2"/>
    <n v="21"/>
    <n v="3.8199999999999998E-2"/>
    <n v="10"/>
    <n v="1.8200000000000001E-2"/>
    <n v="67"/>
    <n v="0.12180000000000001"/>
    <n v="0.05"/>
  </r>
  <r>
    <x v="0"/>
    <x v="5"/>
    <n v="3337"/>
    <n v="437"/>
    <n v="0.13095594845669764"/>
    <n v="179"/>
    <n v="5.3640994905603832E-2"/>
    <n v="182"/>
    <n v="5.4540005993407255E-2"/>
    <n v="798"/>
    <n v="0.23899999999999999"/>
    <n v="0.05"/>
  </r>
  <r>
    <x v="1"/>
    <x v="0"/>
    <n v="309"/>
    <n v="26"/>
    <n v="8.4099999999999994E-2"/>
    <n v="18"/>
    <n v="5.8299999999999998E-2"/>
    <n v="10"/>
    <n v="3.2399999999999998E-2"/>
    <n v="54"/>
    <n v="0.17480000000000001"/>
    <n v="0.05"/>
  </r>
  <r>
    <x v="1"/>
    <x v="1"/>
    <n v="1888"/>
    <n v="258"/>
    <n v="0.13669999999999999"/>
    <n v="96"/>
    <n v="5.0799999999999998E-2"/>
    <n v="53"/>
    <n v="2.81E-2"/>
    <n v="407"/>
    <n v="0.21560000000000001"/>
    <n v="0.05"/>
  </r>
  <r>
    <x v="1"/>
    <x v="2"/>
    <n v="517"/>
    <n v="21"/>
    <n v="4.0599999999999997E-2"/>
    <n v="16"/>
    <n v="3.09E-2"/>
    <n v="10"/>
    <n v="1.9300000000000001E-2"/>
    <n v="47"/>
    <n v="9.0899999999999995E-2"/>
    <n v="0.05"/>
  </r>
  <r>
    <x v="1"/>
    <x v="3"/>
    <n v="1"/>
    <n v="1"/>
    <n v="1"/>
    <n v="0"/>
    <n v="0"/>
    <n v="0"/>
    <n v="0"/>
    <n v="1"/>
    <n v="1"/>
    <n v="0.05"/>
  </r>
  <r>
    <x v="1"/>
    <x v="4"/>
    <n v="693"/>
    <n v="31"/>
    <n v="4.4699999999999997E-2"/>
    <n v="23"/>
    <n v="3.32E-2"/>
    <n v="16"/>
    <n v="2.3099999999999999E-2"/>
    <n v="70"/>
    <n v="0.10100000000000001"/>
    <n v="0.05"/>
  </r>
  <r>
    <x v="1"/>
    <x v="5"/>
    <n v="3408"/>
    <n v="337"/>
    <n v="9.8900000000000002E-2"/>
    <n v="153"/>
    <n v="4.4900000000000002E-2"/>
    <n v="89"/>
    <n v="2.6100000000000002E-2"/>
    <n v="579"/>
    <n v="0.1699"/>
    <n v="0.05"/>
  </r>
  <r>
    <x v="2"/>
    <x v="0"/>
    <n v="235"/>
    <n v="27"/>
    <n v="0.11"/>
    <n v="11"/>
    <n v="0.05"/>
    <n v="20"/>
    <n v="0.09"/>
    <n v="58"/>
    <n v="0.25"/>
    <n v="0.05"/>
  </r>
  <r>
    <x v="2"/>
    <x v="1"/>
    <n v="2114"/>
    <n v="340"/>
    <n v="0.16"/>
    <n v="89"/>
    <n v="0.04"/>
    <n v="101"/>
    <n v="0.05"/>
    <n v="530"/>
    <n v="0.25"/>
    <n v="0.05"/>
  </r>
  <r>
    <x v="2"/>
    <x v="2"/>
    <n v="423"/>
    <n v="37"/>
    <n v="0.09"/>
    <n v="18"/>
    <n v="0.04"/>
    <n v="16"/>
    <n v="0.04"/>
    <n v="71"/>
    <n v="0.17"/>
    <n v="0.05"/>
  </r>
  <r>
    <x v="2"/>
    <x v="3"/>
    <n v="2"/>
    <n v="0"/>
    <n v="0"/>
    <n v="0"/>
    <n v="0"/>
    <n v="0"/>
    <n v="0"/>
    <n v="0"/>
    <n v="0"/>
    <n v="0.05"/>
  </r>
  <r>
    <x v="2"/>
    <x v="4"/>
    <n v="540"/>
    <n v="32"/>
    <n v="0.06"/>
    <n v="16"/>
    <n v="0.03"/>
    <n v="20"/>
    <n v="0.04"/>
    <n v="68"/>
    <n v="0.13"/>
    <n v="0.05"/>
  </r>
  <r>
    <x v="2"/>
    <x v="5"/>
    <n v="3314"/>
    <n v="436"/>
    <n v="0.13"/>
    <n v="134"/>
    <n v="0.04"/>
    <n v="157"/>
    <n v="0.05"/>
    <n v="727"/>
    <n v="0.22"/>
    <n v="0.05"/>
  </r>
</pivotCacheRecords>
</file>

<file path=xl/pivotCache/pivotCacheRecords3.xml><?xml version="1.0" encoding="utf-8"?>
<pivotCacheRecords xmlns="http://schemas.openxmlformats.org/spreadsheetml/2006/main" xmlns:r="http://schemas.openxmlformats.org/officeDocument/2006/relationships" count="4">
  <r>
    <x v="0"/>
    <x v="0"/>
    <x v="0"/>
    <n v="-917"/>
    <n v="-0.1160612580685989"/>
    <x v="0"/>
    <n v="69"/>
    <n v="9.8797250859106525E-3"/>
  </r>
  <r>
    <x v="1"/>
    <x v="1"/>
    <x v="1"/>
    <n v="-871"/>
    <n v="-0.1333231287310577"/>
    <x v="1"/>
    <n v="9"/>
    <n v="1.5895443306252208E-3"/>
  </r>
  <r>
    <x v="2"/>
    <x v="2"/>
    <x v="2"/>
    <n v="-2"/>
    <n v="-0.1111111111111111"/>
    <x v="2"/>
    <n v="5"/>
    <n v="0.3125"/>
  </r>
  <r>
    <x v="3"/>
    <x v="3"/>
    <x v="3"/>
    <n v="-195"/>
    <n v="-0.10405549626467449"/>
    <x v="3"/>
    <n v="110"/>
    <n v="6.5515187611673617E-2"/>
  </r>
</pivotCacheRecords>
</file>

<file path=xl/pivotCache/pivotCacheRecords4.xml><?xml version="1.0" encoding="utf-8"?>
<pivotCacheRecords xmlns="http://schemas.openxmlformats.org/spreadsheetml/2006/main" xmlns:r="http://schemas.openxmlformats.org/officeDocument/2006/relationships" count="3">
  <r>
    <x v="0"/>
    <n v="1231"/>
    <n v="84"/>
    <n v="6.8237205523964256E-2"/>
    <n v="539"/>
    <n v="0.437855402112104"/>
    <n v="592"/>
    <n v="0.48090982940698618"/>
    <n v="463"/>
    <n v="34"/>
    <n v="7.3434125269978404E-2"/>
    <n v="145"/>
    <n v="0.31317494600431967"/>
    <n v="173"/>
    <n v="0.37365010799136067"/>
  </r>
  <r>
    <x v="1"/>
    <n v="1164"/>
    <n v="80"/>
    <n v="7.0000000000000007E-2"/>
    <n v="267"/>
    <n v="0.23"/>
    <n v="335"/>
    <n v="0.28999999999999998"/>
    <n v="424"/>
    <n v="58"/>
    <n v="0.14000000000000001"/>
    <n v="145"/>
    <n v="0.34"/>
    <n v="185"/>
    <n v="0.44"/>
  </r>
  <r>
    <x v="2"/>
    <n v="1011"/>
    <n v="92"/>
    <n v="0.09"/>
    <n v="402"/>
    <n v="0.4"/>
    <n v="459"/>
    <n v="0.45"/>
    <n v="353"/>
    <n v="38"/>
    <n v="0.11"/>
    <n v="119"/>
    <n v="0.34"/>
    <n v="149"/>
    <n v="0.42"/>
  </r>
</pivotCacheRecords>
</file>

<file path=xl/pivotCache/pivotCacheRecords5.xml><?xml version="1.0" encoding="utf-8"?>
<pivotCacheRecords xmlns="http://schemas.openxmlformats.org/spreadsheetml/2006/main" xmlns:r="http://schemas.openxmlformats.org/officeDocument/2006/relationships" count="3">
  <r>
    <x v="0"/>
    <m/>
    <n v="7901"/>
    <n v="61"/>
    <n v="20"/>
    <n v="0"/>
    <n v="-0.1"/>
    <n v="150"/>
    <n v="0"/>
    <n v="33"/>
    <n v="0"/>
    <n v="57"/>
    <n v="0"/>
    <n v="2248"/>
    <n v="2517"/>
    <n v="1006"/>
    <n v="193"/>
    <n v="287"/>
    <n v="0.47713717693836977"/>
    <n v="6017"/>
    <n v="2343"/>
    <n v="0.38939670932358317"/>
    <n v="2913"/>
    <n v="2716"/>
    <n v="0.93237212495708888"/>
  </r>
  <r>
    <x v="1"/>
    <n v="5579"/>
    <n v="6746"/>
    <n v="68"/>
    <n v="20"/>
    <n v="0.11475409836065574"/>
    <n v="-0.1"/>
    <n v="178"/>
    <n v="0.18666666666666668"/>
    <n v="38"/>
    <n v="0.15151515151515152"/>
    <n v="62"/>
    <n v="0.19298245614035087"/>
    <n v="3563"/>
    <n v="4015"/>
    <n v="834"/>
    <n v="227"/>
    <n v="289"/>
    <n v="0.62"/>
    <n v="5512"/>
    <n v="2431"/>
    <n v="0.44"/>
    <n v="2846"/>
    <n v="2655"/>
    <n v="0.93"/>
  </r>
  <r>
    <x v="2"/>
    <n v="5524"/>
    <n v="6794"/>
    <n v="68"/>
    <n v="20"/>
    <n v="0"/>
    <n v="-0.1"/>
    <n v="171"/>
    <n v="-3.9325842696629212E-2"/>
    <n v="38"/>
    <n v="0"/>
    <n v="60"/>
    <n v="-3.2258064516129031E-2"/>
    <n v="4116"/>
    <n v="4450"/>
    <n v="449"/>
    <n v="112"/>
    <n v="193"/>
    <n v="0.68"/>
    <n v="5135"/>
    <n v="2082"/>
    <n v="0.41"/>
    <n v="2576"/>
    <n v="2430"/>
    <n v="0.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9" rowHeaderCaption="1.1">
  <location ref="C12:F16"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dataField="1" showAll="0" defaultSubtotal="0"/>
    <pivotField dataField="1" showAll="0" defaultSubtotal="0"/>
    <pivotField numFmtId="9" showAll="0" defaultSubtotal="0"/>
    <pivotField numFmtId="9" showAll="0" defaultSubtotal="0"/>
    <pivotField showAll="0" defaultSubtotal="0"/>
    <pivotField numFmtId="9" showAll="0" defaultSubtotal="0"/>
    <pivotField dataField="1" showAll="0" defaultSubtotal="0"/>
    <pivotField numFmtId="9" showAll="0" defaultSubtotal="0"/>
    <pivotField showAll="0" defaultSubtotal="0"/>
    <pivotField numFmtId="9" showAll="0" defaultSubtotal="0"/>
    <pivotField numFmtId="164" showAll="0" defaultSubtotal="0"/>
    <pivotField numFmtId="164" showAll="0" defaultSubtotal="0"/>
    <pivotField showAll="0" defaultSubtotal="0"/>
    <pivotField showAll="0" defaultSubtotal="0"/>
    <pivotField showAll="0" defaultSubtotal="0"/>
    <pivotField numFmtId="9" showAll="0" defaultSubtotal="0"/>
    <pivotField showAll="0" defaultSubtotal="0"/>
    <pivotField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3">
    <i>
      <x/>
    </i>
    <i i="1">
      <x v="1"/>
    </i>
    <i i="2">
      <x v="2"/>
    </i>
  </colItems>
  <dataFields count="3">
    <dataField name="HUD High Performing Community Maximum Average LOT" fld="4" baseField="0" baseItem="0"/>
    <dataField name="Avg LOT ES-SH" fld="3" baseField="0" baseItem="0"/>
    <dataField name="Median LOT ES-SH" fld="9" baseField="0" baseItem="0"/>
  </dataFields>
  <formats count="6">
    <format dxfId="109">
      <pivotArea collapsedLevelsAreSubtotals="1" fieldPosition="0">
        <references count="1">
          <reference field="0" count="0"/>
        </references>
      </pivotArea>
    </format>
    <format dxfId="108">
      <pivotArea type="all" dataOnly="0" outline="0" fieldPosition="0"/>
    </format>
    <format dxfId="107">
      <pivotArea outline="0" collapsedLevelsAreSubtotals="1" fieldPosition="0"/>
    </format>
    <format dxfId="106">
      <pivotArea field="0" type="button" dataOnly="0" labelOnly="1" outline="0" axis="axisRow" fieldPosition="0"/>
    </format>
    <format dxfId="105">
      <pivotArea dataOnly="0" labelOnly="1" fieldPosition="0">
        <references count="1">
          <reference field="0" count="0"/>
        </references>
      </pivotArea>
    </format>
    <format dxfId="104">
      <pivotArea dataOnly="0" labelOnly="1" grandRow="1" outline="0" fieldPosition="0"/>
    </format>
  </formats>
  <chartFormats count="3">
    <chartFormat chart="45" format="6" series="1">
      <pivotArea type="data" outline="0" fieldPosition="0">
        <references count="1">
          <reference field="4294967294" count="1" selected="0">
            <x v="1"/>
          </reference>
        </references>
      </pivotArea>
    </chartFormat>
    <chartFormat chart="45" format="7" series="1">
      <pivotArea type="data" outline="0" fieldPosition="0">
        <references count="1">
          <reference field="4294967294" count="1" selected="0">
            <x v="2"/>
          </reference>
        </references>
      </pivotArea>
    </chartFormat>
    <chartFormat chart="45"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4" cacheId="1"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16">
  <location ref="N3:P7" firstHeaderRow="0" firstDataRow="1" firstDataCol="1" rowPageCount="1" colPageCount="1"/>
  <pivotFields count="12">
    <pivotField axis="axisRow" numFmtId="17" showAll="0">
      <items count="10">
        <item m="1" x="7"/>
        <item m="1" x="3"/>
        <item m="1" x="5"/>
        <item m="1" x="6"/>
        <item m="1" x="8"/>
        <item m="1" x="4"/>
        <item x="0"/>
        <item x="1"/>
        <item x="2"/>
        <item t="default"/>
      </items>
    </pivotField>
    <pivotField axis="axisPage" showAll="0">
      <items count="7">
        <item x="1"/>
        <item x="4"/>
        <item x="3"/>
        <item x="0"/>
        <item x="2"/>
        <item x="5"/>
        <item t="default"/>
      </items>
    </pivotField>
    <pivotField dataField="1" showAll="0"/>
    <pivotField showAll="0"/>
    <pivotField numFmtId="9" showAll="0" defaultSubtotal="0"/>
    <pivotField showAll="0"/>
    <pivotField numFmtId="9" showAll="0" defaultSubtotal="0"/>
    <pivotField showAll="0"/>
    <pivotField numFmtId="9" showAll="0" defaultSubtotal="0"/>
    <pivotField dataField="1" showAll="0"/>
    <pivotField numFmtId="9" showAll="0" defaultSubtotal="0"/>
    <pivotField numFmtId="9" showAll="0" defaultSubtotal="0"/>
  </pivotFields>
  <rowFields count="1">
    <field x="0"/>
  </rowFields>
  <rowItems count="4">
    <i>
      <x v="6"/>
    </i>
    <i>
      <x v="7"/>
    </i>
    <i>
      <x v="8"/>
    </i>
    <i t="grand">
      <x/>
    </i>
  </rowItems>
  <colFields count="1">
    <field x="-2"/>
  </colFields>
  <colItems count="2">
    <i>
      <x/>
    </i>
    <i i="1">
      <x v="1"/>
    </i>
  </colItems>
  <pageFields count="1">
    <pageField fld="1" item="5" hier="-1"/>
  </pageFields>
  <dataFields count="2">
    <dataField name="Total # of Persons who exited to PH (2 years prior)" fld="2" baseField="0" baseItem="0"/>
    <dataField name="Number of Returns in 2 Years" fld="9" baseField="0" baseItem="0"/>
  </dataFields>
  <formats count="1">
    <format dxfId="73">
      <pivotArea collapsedLevelsAreSubtotals="1" fieldPosition="0">
        <references count="1">
          <reference field="0" count="0"/>
        </references>
      </pivotArea>
    </format>
  </formats>
  <chartFormats count="10">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8" format="2" series="1">
      <pivotArea type="data" outline="0" fieldPosition="0">
        <references count="1">
          <reference field="4294967294" count="1" selected="0">
            <x v="0"/>
          </reference>
        </references>
      </pivotArea>
    </chartFormat>
    <chartFormat chart="8" format="3" series="1">
      <pivotArea type="data" outline="0" fieldPosition="0">
        <references count="1">
          <reference field="4294967294" count="1" selected="0">
            <x v="1"/>
          </reference>
        </references>
      </pivotArea>
    </chartFormat>
    <chartFormat chart="9" format="4" series="1">
      <pivotArea type="data" outline="0" fieldPosition="0">
        <references count="1">
          <reference field="4294967294" count="1" selected="0">
            <x v="0"/>
          </reference>
        </references>
      </pivotArea>
    </chartFormat>
    <chartFormat chart="9" format="5" series="1">
      <pivotArea type="data" outline="0" fieldPosition="0">
        <references count="1">
          <reference field="4294967294" count="1" selected="0">
            <x v="1"/>
          </reference>
        </references>
      </pivotArea>
    </chartFormat>
    <chartFormat chart="13" format="0" series="1">
      <pivotArea type="data" outline="0" fieldPosition="0">
        <references count="1">
          <reference field="4294967294" count="1" selected="0">
            <x v="0"/>
          </reference>
        </references>
      </pivotArea>
    </chartFormat>
    <chartFormat chart="13" format="1" series="1">
      <pivotArea type="data" outline="0" fieldPosition="0">
        <references count="1">
          <reference field="4294967294" count="1" selected="0">
            <x v="1"/>
          </reference>
        </references>
      </pivotArea>
    </chartFormat>
    <chartFormat chart="15" format="4" series="1">
      <pivotArea type="data" outline="0" fieldPosition="0">
        <references count="1">
          <reference field="4294967294" count="1" selected="0">
            <x v="0"/>
          </reference>
        </references>
      </pivotArea>
    </chartFormat>
    <chartFormat chart="15"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6" cacheId="1"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6">
  <location ref="V3:Y7" firstHeaderRow="0" firstDataRow="1" firstDataCol="1" rowPageCount="1" colPageCount="1"/>
  <pivotFields count="12">
    <pivotField axis="axisRow" numFmtId="17" showAll="0">
      <items count="10">
        <item m="1" x="7"/>
        <item m="1" x="3"/>
        <item m="1" x="5"/>
        <item m="1" x="6"/>
        <item m="1" x="8"/>
        <item m="1" x="4"/>
        <item x="0"/>
        <item x="1"/>
        <item x="2"/>
        <item t="default"/>
      </items>
    </pivotField>
    <pivotField axis="axisPage" showAll="0">
      <items count="7">
        <item x="1"/>
        <item x="4"/>
        <item x="3"/>
        <item x="0"/>
        <item x="2"/>
        <item x="5"/>
        <item t="default"/>
      </items>
    </pivotField>
    <pivotField showAll="0"/>
    <pivotField dataField="1" showAll="0"/>
    <pivotField numFmtId="9" showAll="0" defaultSubtotal="0"/>
    <pivotField dataField="1" showAll="0"/>
    <pivotField numFmtId="9" showAll="0" defaultSubtotal="0"/>
    <pivotField dataField="1" showAll="0"/>
    <pivotField numFmtId="9" showAll="0" defaultSubtotal="0"/>
    <pivotField showAll="0"/>
    <pivotField numFmtId="9" showAll="0" defaultSubtotal="0"/>
    <pivotField numFmtId="9" showAll="0" defaultSubtotal="0"/>
  </pivotFields>
  <rowFields count="1">
    <field x="0"/>
  </rowFields>
  <rowItems count="4">
    <i>
      <x v="6"/>
    </i>
    <i>
      <x v="7"/>
    </i>
    <i>
      <x v="8"/>
    </i>
    <i t="grand">
      <x/>
    </i>
  </rowItems>
  <colFields count="1">
    <field x="-2"/>
  </colFields>
  <colItems count="3">
    <i>
      <x/>
    </i>
    <i i="1">
      <x v="1"/>
    </i>
    <i i="2">
      <x v="2"/>
    </i>
  </colItems>
  <pageFields count="1">
    <pageField fld="1" item="5" hier="-1"/>
  </pageFields>
  <dataFields count="3">
    <dataField name="Number of Returns Less than 6 Months" fld="3" baseField="0" baseItem="0"/>
    <dataField name="Number of Returns from 6 to 12 Months" fld="5" baseField="0" baseItem="0"/>
    <dataField name="Number of Retuns from 13 to 24 Months" fld="7" baseField="0" baseItem="0"/>
  </dataFields>
  <formats count="1">
    <format dxfId="74">
      <pivotArea collapsedLevelsAreSubtotals="1" fieldPosition="0">
        <references count="1">
          <reference field="0" count="0"/>
        </references>
      </pivotArea>
    </format>
  </formats>
  <chartFormats count="15">
    <chartFormat chart="16" format="0" series="1">
      <pivotArea type="data" outline="0" fieldPosition="0">
        <references count="1">
          <reference field="4294967294" count="1" selected="0">
            <x v="0"/>
          </reference>
        </references>
      </pivotArea>
    </chartFormat>
    <chartFormat chart="16" format="1" series="1">
      <pivotArea type="data" outline="0" fieldPosition="0">
        <references count="1">
          <reference field="4294967294" count="1" selected="0">
            <x v="1"/>
          </reference>
        </references>
      </pivotArea>
    </chartFormat>
    <chartFormat chart="16" format="2" series="1">
      <pivotArea type="data" outline="0" fieldPosition="0">
        <references count="1">
          <reference field="4294967294" count="1" selected="0">
            <x v="2"/>
          </reference>
        </references>
      </pivotArea>
    </chartFormat>
    <chartFormat chart="19" format="6" series="1">
      <pivotArea type="data" outline="0" fieldPosition="0">
        <references count="1">
          <reference field="4294967294" count="1" selected="0">
            <x v="0"/>
          </reference>
        </references>
      </pivotArea>
    </chartFormat>
    <chartFormat chart="19" format="7" series="1">
      <pivotArea type="data" outline="0" fieldPosition="0">
        <references count="1">
          <reference field="4294967294" count="1" selected="0">
            <x v="1"/>
          </reference>
        </references>
      </pivotArea>
    </chartFormat>
    <chartFormat chart="19" format="8" series="1">
      <pivotArea type="data" outline="0" fieldPosition="0">
        <references count="1">
          <reference field="4294967294" count="1" selected="0">
            <x v="2"/>
          </reference>
        </references>
      </pivotArea>
    </chartFormat>
    <chartFormat chart="22" format="0" series="1">
      <pivotArea type="data" outline="0" fieldPosition="0">
        <references count="1">
          <reference field="4294967294" count="1" selected="0">
            <x v="0"/>
          </reference>
        </references>
      </pivotArea>
    </chartFormat>
    <chartFormat chart="22" format="1" series="1">
      <pivotArea type="data" outline="0" fieldPosition="0">
        <references count="1">
          <reference field="4294967294" count="1" selected="0">
            <x v="1"/>
          </reference>
        </references>
      </pivotArea>
    </chartFormat>
    <chartFormat chart="22" format="2" series="1">
      <pivotArea type="data" outline="0" fieldPosition="0">
        <references count="1">
          <reference field="4294967294" count="1" selected="0">
            <x v="2"/>
          </reference>
        </references>
      </pivotArea>
    </chartFormat>
    <chartFormat chart="23" format="3" series="1">
      <pivotArea type="data" outline="0" fieldPosition="0">
        <references count="1">
          <reference field="4294967294" count="1" selected="0">
            <x v="0"/>
          </reference>
        </references>
      </pivotArea>
    </chartFormat>
    <chartFormat chart="23" format="4" series="1">
      <pivotArea type="data" outline="0" fieldPosition="0">
        <references count="1">
          <reference field="4294967294" count="1" selected="0">
            <x v="1"/>
          </reference>
        </references>
      </pivotArea>
    </chartFormat>
    <chartFormat chart="23" format="5" series="1">
      <pivotArea type="data" outline="0" fieldPosition="0">
        <references count="1">
          <reference field="4294967294" count="1" selected="0">
            <x v="2"/>
          </reference>
        </references>
      </pivotArea>
    </chartFormat>
    <chartFormat chart="24" format="6" series="1">
      <pivotArea type="data" outline="0" fieldPosition="0">
        <references count="1">
          <reference field="4294967294" count="1" selected="0">
            <x v="0"/>
          </reference>
        </references>
      </pivotArea>
    </chartFormat>
    <chartFormat chart="24" format="7" series="1">
      <pivotArea type="data" outline="0" fieldPosition="0">
        <references count="1">
          <reference field="4294967294" count="1" selected="0">
            <x v="1"/>
          </reference>
        </references>
      </pivotArea>
    </chartFormat>
    <chartFormat chart="24"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5" cacheId="1"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9">
  <location ref="R3:T7" firstHeaderRow="0" firstDataRow="1" firstDataCol="1" rowPageCount="1" colPageCount="1"/>
  <pivotFields count="12">
    <pivotField axis="axisRow" numFmtId="17" showAll="0">
      <items count="10">
        <item m="1" x="7"/>
        <item m="1" x="3"/>
        <item m="1" x="5"/>
        <item m="1" x="6"/>
        <item m="1" x="8"/>
        <item m="1" x="4"/>
        <item x="0"/>
        <item x="1"/>
        <item x="2"/>
        <item t="default"/>
      </items>
    </pivotField>
    <pivotField axis="axisPage" multipleItemSelectionAllowed="1" showAll="0">
      <items count="7">
        <item h="1" x="1"/>
        <item h="1" x="4"/>
        <item h="1" x="3"/>
        <item h="1" x="0"/>
        <item h="1" x="2"/>
        <item x="5"/>
        <item t="default"/>
      </items>
    </pivotField>
    <pivotField showAll="0"/>
    <pivotField showAll="0"/>
    <pivotField numFmtId="9" showAll="0" defaultSubtotal="0"/>
    <pivotField showAll="0"/>
    <pivotField numFmtId="9" showAll="0" defaultSubtotal="0"/>
    <pivotField showAll="0"/>
    <pivotField numFmtId="9" showAll="0" defaultSubtotal="0"/>
    <pivotField showAll="0"/>
    <pivotField dataField="1" numFmtId="9" showAll="0" defaultSubtotal="0"/>
    <pivotField dataField="1" numFmtId="9" showAll="0" defaultSubtotal="0"/>
  </pivotFields>
  <rowFields count="1">
    <field x="0"/>
  </rowFields>
  <rowItems count="4">
    <i>
      <x v="6"/>
    </i>
    <i>
      <x v="7"/>
    </i>
    <i>
      <x v="8"/>
    </i>
    <i t="grand">
      <x/>
    </i>
  </rowItems>
  <colFields count="1">
    <field x="-2"/>
  </colFields>
  <colItems count="2">
    <i>
      <x/>
    </i>
    <i i="1">
      <x v="1"/>
    </i>
  </colItems>
  <pageFields count="1">
    <pageField fld="1" hier="-1"/>
  </pageFields>
  <dataFields count="2">
    <dataField name="HUD High Performing Community Maximum" fld="11" baseField="0" baseItem="0"/>
    <dataField name=" % of Returns in 2 Years" fld="10" baseField="0" baseItem="0"/>
  </dataFields>
  <formats count="1">
    <format dxfId="75">
      <pivotArea collapsedLevelsAreSubtotals="1" fieldPosition="0">
        <references count="1">
          <reference field="0" count="0"/>
        </references>
      </pivotArea>
    </format>
  </formats>
  <chartFormats count="7">
    <chartFormat chart="27" format="4" series="1">
      <pivotArea type="data" outline="0" fieldPosition="0">
        <references count="1">
          <reference field="4294967294" count="1" selected="0">
            <x v="0"/>
          </reference>
        </references>
      </pivotArea>
    </chartFormat>
    <chartFormat chart="29" format="7" series="1">
      <pivotArea type="data" outline="0" fieldPosition="0">
        <references count="1">
          <reference field="4294967294" count="1" selected="0">
            <x v="0"/>
          </reference>
        </references>
      </pivotArea>
    </chartFormat>
    <chartFormat chart="29" format="9" series="1">
      <pivotArea type="data" outline="0" fieldPosition="0">
        <references count="1">
          <reference field="4294967294" count="1" selected="0">
            <x v="1"/>
          </reference>
        </references>
      </pivotArea>
    </chartFormat>
    <chartFormat chart="36" format="0" series="1">
      <pivotArea type="data" outline="0" fieldPosition="0">
        <references count="1">
          <reference field="4294967294" count="1" selected="0">
            <x v="0"/>
          </reference>
        </references>
      </pivotArea>
    </chartFormat>
    <chartFormat chart="36" format="1" series="1">
      <pivotArea type="data" outline="0" fieldPosition="0">
        <references count="1">
          <reference field="4294967294" count="1" selected="0">
            <x v="1"/>
          </reference>
        </references>
      </pivotArea>
    </chartFormat>
    <chartFormat chart="38" format="4" series="1">
      <pivotArea type="data" outline="0" fieldPosition="0">
        <references count="1">
          <reference field="4294967294" count="1" selected="0">
            <x v="0"/>
          </reference>
        </references>
      </pivotArea>
    </chartFormat>
    <chartFormat chart="38"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0">
  <location ref="AA3:AD7" firstHeaderRow="0" firstDataRow="1" firstDataCol="1" rowPageCount="1" colPageCount="1"/>
  <pivotFields count="12">
    <pivotField axis="axisRow" numFmtId="17" showAll="0">
      <items count="10">
        <item m="1" x="7"/>
        <item m="1" x="3"/>
        <item m="1" x="5"/>
        <item m="1" x="6"/>
        <item m="1" x="8"/>
        <item m="1" x="4"/>
        <item x="0"/>
        <item x="1"/>
        <item x="2"/>
        <item t="default"/>
      </items>
    </pivotField>
    <pivotField axis="axisPage" showAll="0">
      <items count="7">
        <item x="1"/>
        <item x="4"/>
        <item x="3"/>
        <item x="0"/>
        <item x="2"/>
        <item x="5"/>
        <item t="default"/>
      </items>
    </pivotField>
    <pivotField showAll="0"/>
    <pivotField showAll="0"/>
    <pivotField dataField="1" numFmtId="9" showAll="0" defaultSubtotal="0"/>
    <pivotField showAll="0"/>
    <pivotField dataField="1" numFmtId="9" showAll="0" defaultSubtotal="0"/>
    <pivotField showAll="0"/>
    <pivotField dataField="1" numFmtId="9" showAll="0" defaultSubtotal="0"/>
    <pivotField showAll="0"/>
    <pivotField numFmtId="9" showAll="0" defaultSubtotal="0"/>
    <pivotField numFmtId="9" showAll="0" defaultSubtotal="0"/>
  </pivotFields>
  <rowFields count="1">
    <field x="0"/>
  </rowFields>
  <rowItems count="4">
    <i>
      <x v="6"/>
    </i>
    <i>
      <x v="7"/>
    </i>
    <i>
      <x v="8"/>
    </i>
    <i t="grand">
      <x/>
    </i>
  </rowItems>
  <colFields count="1">
    <field x="-2"/>
  </colFields>
  <colItems count="3">
    <i>
      <x/>
    </i>
    <i i="1">
      <x v="1"/>
    </i>
    <i i="2">
      <x v="2"/>
    </i>
  </colItems>
  <pageFields count="1">
    <pageField fld="1" item="5" hier="-1"/>
  </pageFields>
  <dataFields count="3">
    <dataField name="% of Returns Less than 6 Months" fld="4" baseField="0" baseItem="0"/>
    <dataField name="% Returns from 6 to 12 Months" fld="6" baseField="0" baseItem="0"/>
    <dataField name="% of Returns from 13 to 24 Months" fld="8" baseField="0" baseItem="0"/>
  </dataFields>
  <formats count="1">
    <format dxfId="76">
      <pivotArea collapsedLevelsAreSubtotals="1" fieldPosition="0">
        <references count="1">
          <reference field="0" count="0"/>
        </references>
      </pivotArea>
    </format>
  </formats>
  <chartFormats count="21">
    <chartFormat chart="29" format="10" series="1">
      <pivotArea type="data" outline="0" fieldPosition="0">
        <references count="1">
          <reference field="4294967294" count="1" selected="0">
            <x v="2"/>
          </reference>
        </references>
      </pivotArea>
    </chartFormat>
    <chartFormat chart="29" format="11" series="1">
      <pivotArea type="data" outline="0" fieldPosition="0">
        <references count="1">
          <reference field="4294967294" count="1" selected="0">
            <x v="0"/>
          </reference>
        </references>
      </pivotArea>
    </chartFormat>
    <chartFormat chart="29" format="12" series="1">
      <pivotArea type="data" outline="0" fieldPosition="0">
        <references count="1">
          <reference field="4294967294" count="1" selected="0">
            <x v="1"/>
          </reference>
        </references>
      </pivotArea>
    </chartFormat>
    <chartFormat chart="9" format="6" series="1">
      <pivotArea type="data" outline="0" fieldPosition="0">
        <references count="1">
          <reference field="4294967294" count="1" selected="0">
            <x v="2"/>
          </reference>
        </references>
      </pivotArea>
    </chartFormat>
    <chartFormat chart="9" format="7" series="1">
      <pivotArea type="data" outline="0" fieldPosition="0">
        <references count="1">
          <reference field="4294967294" count="1" selected="0">
            <x v="0"/>
          </reference>
        </references>
      </pivotArea>
    </chartFormat>
    <chartFormat chart="9" format="8" series="1">
      <pivotArea type="data" outline="0" fieldPosition="0">
        <references count="1">
          <reference field="4294967294" count="1" selected="0">
            <x v="1"/>
          </reference>
        </references>
      </pivotArea>
    </chartFormat>
    <chartFormat chart="17" format="9" series="1">
      <pivotArea type="data" outline="0" fieldPosition="0">
        <references count="1">
          <reference field="4294967294" count="1" selected="0">
            <x v="0"/>
          </reference>
        </references>
      </pivotArea>
    </chartFormat>
    <chartFormat chart="17" format="10" series="1">
      <pivotArea type="data" outline="0" fieldPosition="0">
        <references count="1">
          <reference field="4294967294" count="1" selected="0">
            <x v="1"/>
          </reference>
        </references>
      </pivotArea>
    </chartFormat>
    <chartFormat chart="17" format="11" series="1">
      <pivotArea type="data" outline="0" fieldPosition="0">
        <references count="1">
          <reference field="4294967294" count="1" selected="0">
            <x v="2"/>
          </reference>
        </references>
      </pivotArea>
    </chartFormat>
    <chartFormat chart="9" format="6" series="1">
      <pivotArea type="data" outline="0" fieldPosition="0">
        <references count="1">
          <reference field="4294967294" count="1" selected="0">
            <x v="2"/>
          </reference>
        </references>
      </pivotArea>
    </chartFormat>
    <chartFormat chart="9" format="7" series="1">
      <pivotArea type="data" outline="0" fieldPosition="0">
        <references count="1">
          <reference field="4294967294" count="1" selected="0">
            <x v="0"/>
          </reference>
        </references>
      </pivotArea>
    </chartFormat>
    <chartFormat chart="9" format="8" series="1">
      <pivotArea type="data" outline="0" fieldPosition="0">
        <references count="1">
          <reference field="4294967294" count="1" selected="0">
            <x v="1"/>
          </reference>
        </references>
      </pivotArea>
    </chartFormat>
    <chartFormat chart="29" format="10" series="1">
      <pivotArea type="data" outline="0" fieldPosition="0">
        <references count="1">
          <reference field="4294967294" count="1" selected="0">
            <x v="2"/>
          </reference>
        </references>
      </pivotArea>
    </chartFormat>
    <chartFormat chart="29" format="11" series="1">
      <pivotArea type="data" outline="0" fieldPosition="0">
        <references count="1">
          <reference field="4294967294" count="1" selected="0">
            <x v="0"/>
          </reference>
        </references>
      </pivotArea>
    </chartFormat>
    <chartFormat chart="29" format="12" series="1">
      <pivotArea type="data" outline="0" fieldPosition="0">
        <references count="1">
          <reference field="4294967294" count="1" selected="0">
            <x v="1"/>
          </reference>
        </references>
      </pivotArea>
    </chartFormat>
    <chartFormat chart="17" format="9" series="1">
      <pivotArea type="data" outline="0" fieldPosition="0">
        <references count="1">
          <reference field="4294967294" count="1" selected="0">
            <x v="0"/>
          </reference>
        </references>
      </pivotArea>
    </chartFormat>
    <chartFormat chart="17" format="10" series="1">
      <pivotArea type="data" outline="0" fieldPosition="0">
        <references count="1">
          <reference field="4294967294" count="1" selected="0">
            <x v="1"/>
          </reference>
        </references>
      </pivotArea>
    </chartFormat>
    <chartFormat chart="17" format="11" series="1">
      <pivotArea type="data" outline="0" fieldPosition="0">
        <references count="1">
          <reference field="4294967294" count="1" selected="0">
            <x v="2"/>
          </reference>
        </references>
      </pivotArea>
    </chartFormat>
    <chartFormat chart="19" format="12" series="1">
      <pivotArea type="data" outline="0" fieldPosition="0">
        <references count="1">
          <reference field="4294967294" count="1" selected="0">
            <x v="0"/>
          </reference>
        </references>
      </pivotArea>
    </chartFormat>
    <chartFormat chart="19" format="13" series="1">
      <pivotArea type="data" outline="0" fieldPosition="0">
        <references count="1">
          <reference field="4294967294" count="1" selected="0">
            <x v="1"/>
          </reference>
        </references>
      </pivotArea>
    </chartFormat>
    <chartFormat chart="19" format="14"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55">
  <location ref="J43:J44" firstHeaderRow="1" firstDataRow="1" firstDataCol="0" rowPageCount="2" colPageCount="1"/>
  <pivotFields count="6">
    <pivotField axis="axisPage" numFmtId="17" multipleItemSelectionAllowed="1" showAll="0" sortType="ascending">
      <items count="11">
        <item h="1" x="0"/>
        <item h="1" x="1"/>
        <item h="1" x="2"/>
        <item h="1" x="3"/>
        <item x="4"/>
        <item x="5"/>
        <item x="6"/>
        <item x="7"/>
        <item x="8"/>
        <item h="1" x="9"/>
        <item t="default"/>
      </items>
    </pivotField>
    <pivotField axis="axisPage" multipleItemSelectionAllowed="1" showAll="0">
      <items count="5">
        <item h="1" x="1"/>
        <item h="1" x="2"/>
        <item h="1" x="3"/>
        <item x="0"/>
        <item t="default"/>
      </items>
    </pivotField>
    <pivotField showAll="0"/>
    <pivotField dataField="1" showAll="0"/>
    <pivotField showAll="0"/>
    <pivotField numFmtId="9" showAll="0"/>
  </pivotFields>
  <rowItems count="1">
    <i/>
  </rowItems>
  <colItems count="1">
    <i/>
  </colItems>
  <pageFields count="2">
    <pageField fld="1" hier="-1"/>
    <pageField fld="0" hier="-1"/>
  </pageFields>
  <dataFields count="1">
    <dataField name="Sum of CY Unduplicated" fld="3" baseField="0" baseItem="0"/>
  </dataFields>
  <formats count="1">
    <format dxfId="56">
      <pivotArea collapsedLevelsAreSubtotals="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4" cacheId="2" dataOnRows="1"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7">
  <location ref="H11:M14" firstHeaderRow="1" firstDataRow="2" firstDataCol="1"/>
  <pivotFields count="8">
    <pivotField axis="axisCol" showAll="0" defaultSubtotal="0">
      <items count="8">
        <item m="1" x="5"/>
        <item m="1" x="4"/>
        <item m="1" x="6"/>
        <item m="1" x="7"/>
        <item x="0"/>
        <item x="1"/>
        <item x="2"/>
        <item x="3"/>
      </items>
    </pivotField>
    <pivotField numFmtId="164" showAll="0" defaultSubtotal="0">
      <items count="4">
        <item x="2"/>
        <item x="3"/>
        <item x="1"/>
        <item x="0"/>
      </items>
    </pivotField>
    <pivotField numFmtId="164" showAll="0" defaultSubtotal="0">
      <items count="4">
        <item x="2"/>
        <item x="3"/>
        <item x="1"/>
        <item x="0"/>
      </items>
    </pivotField>
    <pivotField numFmtId="164" showAll="0"/>
    <pivotField dataField="1" numFmtId="9" showAll="0"/>
    <pivotField numFmtId="164" showAll="0" defaultSubtotal="0">
      <items count="4">
        <item x="2"/>
        <item x="3"/>
        <item x="1"/>
        <item x="0"/>
      </items>
    </pivotField>
    <pivotField numFmtId="164" showAll="0"/>
    <pivotField dataField="1" numFmtId="9" showAll="0"/>
  </pivotFields>
  <rowFields count="1">
    <field x="-2"/>
  </rowFields>
  <rowItems count="2">
    <i>
      <x/>
    </i>
    <i i="1">
      <x v="1"/>
    </i>
  </rowItems>
  <colFields count="1">
    <field x="0"/>
  </colFields>
  <colItems count="5">
    <i>
      <x v="4"/>
    </i>
    <i>
      <x v="5"/>
    </i>
    <i>
      <x v="6"/>
    </i>
    <i>
      <x v="7"/>
    </i>
    <i t="grand">
      <x/>
    </i>
  </colItems>
  <dataFields count="2">
    <dataField name="% Change FY 2015 to FY 2016" fld="4" baseField="0" baseItem="0"/>
    <dataField name="% Change FY 2016 to FY 2017" fld="7" baseField="0" baseItem="0"/>
  </dataFields>
  <formats count="1">
    <format dxfId="57">
      <pivotArea outline="0" collapsedLevelsAreSubtotals="1" fieldPosition="0"/>
    </format>
  </formats>
  <chartFormats count="12">
    <chartFormat chart="9" format="16" series="1">
      <pivotArea type="data" outline="0" fieldPosition="0">
        <references count="1">
          <reference field="0" count="1" selected="0">
            <x v="4"/>
          </reference>
        </references>
      </pivotArea>
    </chartFormat>
    <chartFormat chart="9" format="17" series="1">
      <pivotArea type="data" outline="0" fieldPosition="0">
        <references count="1">
          <reference field="0" count="1" selected="0">
            <x v="5"/>
          </reference>
        </references>
      </pivotArea>
    </chartFormat>
    <chartFormat chart="9" format="18" series="1">
      <pivotArea type="data" outline="0" fieldPosition="0">
        <references count="1">
          <reference field="0" count="1" selected="0">
            <x v="6"/>
          </reference>
        </references>
      </pivotArea>
    </chartFormat>
    <chartFormat chart="9" format="19" series="1">
      <pivotArea type="data" outline="0" fieldPosition="0">
        <references count="1">
          <reference field="0" count="1" selected="0">
            <x v="7"/>
          </reference>
        </references>
      </pivotArea>
    </chartFormat>
    <chartFormat chart="12" format="0" series="1">
      <pivotArea type="data" outline="0" fieldPosition="0">
        <references count="1">
          <reference field="0" count="1" selected="0">
            <x v="4"/>
          </reference>
        </references>
      </pivotArea>
    </chartFormat>
    <chartFormat chart="12" format="1" series="1">
      <pivotArea type="data" outline="0" fieldPosition="0">
        <references count="1">
          <reference field="0" count="1" selected="0">
            <x v="5"/>
          </reference>
        </references>
      </pivotArea>
    </chartFormat>
    <chartFormat chart="12" format="2" series="1">
      <pivotArea type="data" outline="0" fieldPosition="0">
        <references count="1">
          <reference field="0" count="1" selected="0">
            <x v="6"/>
          </reference>
        </references>
      </pivotArea>
    </chartFormat>
    <chartFormat chart="12" format="3" series="1">
      <pivotArea type="data" outline="0" fieldPosition="0">
        <references count="1">
          <reference field="0" count="1" selected="0">
            <x v="7"/>
          </reference>
        </references>
      </pivotArea>
    </chartFormat>
    <chartFormat chart="26" format="8" series="1">
      <pivotArea type="data" outline="0" fieldPosition="0">
        <references count="2">
          <reference field="4294967294" count="1" selected="0">
            <x v="0"/>
          </reference>
          <reference field="0" count="1" selected="0">
            <x v="4"/>
          </reference>
        </references>
      </pivotArea>
    </chartFormat>
    <chartFormat chart="26" format="9" series="1">
      <pivotArea type="data" outline="0" fieldPosition="0">
        <references count="2">
          <reference field="4294967294" count="1" selected="0">
            <x v="0"/>
          </reference>
          <reference field="0" count="1" selected="0">
            <x v="5"/>
          </reference>
        </references>
      </pivotArea>
    </chartFormat>
    <chartFormat chart="26" format="10" series="1">
      <pivotArea type="data" outline="0" fieldPosition="0">
        <references count="2">
          <reference field="4294967294" count="1" selected="0">
            <x v="0"/>
          </reference>
          <reference field="0" count="1" selected="0">
            <x v="6"/>
          </reference>
        </references>
      </pivotArea>
    </chartFormat>
    <chartFormat chart="26" format="11"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0">
  <location ref="A11:F15" firstHeaderRow="1" firstDataRow="2" firstDataCol="1"/>
  <pivotFields count="8">
    <pivotField axis="axisCol" showAll="0" defaultSubtotal="0">
      <items count="8">
        <item m="1" x="5"/>
        <item m="1" x="4"/>
        <item m="1" x="6"/>
        <item m="1" x="7"/>
        <item x="0"/>
        <item x="1"/>
        <item x="2"/>
        <item x="3"/>
      </items>
    </pivotField>
    <pivotField dataField="1" numFmtId="164" showAll="0" defaultSubtotal="0">
      <items count="4">
        <item x="2"/>
        <item x="3"/>
        <item x="1"/>
        <item x="0"/>
      </items>
    </pivotField>
    <pivotField dataField="1" numFmtId="164" showAll="0" defaultSubtotal="0">
      <items count="4">
        <item x="2"/>
        <item x="3"/>
        <item x="1"/>
        <item x="0"/>
      </items>
    </pivotField>
    <pivotField numFmtId="164" showAll="0"/>
    <pivotField numFmtId="9" showAll="0"/>
    <pivotField dataField="1" numFmtId="164" showAll="0" defaultSubtotal="0">
      <items count="4">
        <item x="2"/>
        <item x="3"/>
        <item x="1"/>
        <item x="0"/>
      </items>
    </pivotField>
    <pivotField numFmtId="164" showAll="0"/>
    <pivotField numFmtId="9" showAll="0"/>
  </pivotFields>
  <rowFields count="1">
    <field x="-2"/>
  </rowFields>
  <rowItems count="3">
    <i>
      <x/>
    </i>
    <i i="1">
      <x v="1"/>
    </i>
    <i i="2">
      <x v="2"/>
    </i>
  </rowItems>
  <colFields count="1">
    <field x="0"/>
  </colFields>
  <colItems count="5">
    <i>
      <x v="4"/>
    </i>
    <i>
      <x v="5"/>
    </i>
    <i>
      <x v="6"/>
    </i>
    <i>
      <x v="7"/>
    </i>
    <i t="grand">
      <x/>
    </i>
  </colItems>
  <dataFields count="3">
    <dataField name="FY 2015" fld="1" baseField="0" baseItem="0"/>
    <dataField name="FY 2016" fld="2" baseField="0" baseItem="0"/>
    <dataField name="FY 2017" fld="5" baseField="0" baseItem="0"/>
  </dataFields>
  <formats count="1">
    <format dxfId="58">
      <pivotArea outline="0" collapsedLevelsAreSubtotals="1" fieldPosition="0"/>
    </format>
  </formats>
  <chartFormats count="4">
    <chartFormat chart="19" format="11" series="1">
      <pivotArea type="data" outline="0" fieldPosition="0">
        <references count="2">
          <reference field="4294967294" count="1" selected="0">
            <x v="0"/>
          </reference>
          <reference field="0" count="1" selected="0">
            <x v="4"/>
          </reference>
        </references>
      </pivotArea>
    </chartFormat>
    <chartFormat chart="19" format="12" series="1">
      <pivotArea type="data" outline="0" fieldPosition="0">
        <references count="2">
          <reference field="4294967294" count="1" selected="0">
            <x v="0"/>
          </reference>
          <reference field="0" count="1" selected="0">
            <x v="5"/>
          </reference>
        </references>
      </pivotArea>
    </chartFormat>
    <chartFormat chart="19" format="13" series="1">
      <pivotArea type="data" outline="0" fieldPosition="0">
        <references count="2">
          <reference field="4294967294" count="1" selected="0">
            <x v="0"/>
          </reference>
          <reference field="0" count="1" selected="0">
            <x v="6"/>
          </reference>
        </references>
      </pivotArea>
    </chartFormat>
    <chartFormat chart="19" format="14"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8">
  <location ref="R28:V32" firstHeaderRow="0"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dataField="1" showAll="0"/>
    <pivotField showAll="0" defaultSubtotal="0"/>
    <pivotField dataField="1" numFmtId="9" showAll="0"/>
    <pivotField showAll="0" defaultSubtotal="0"/>
    <pivotField dataField="1" numFmtId="9" showAll="0"/>
    <pivotField showAll="0" defaultSubtotal="0"/>
    <pivotField dataField="1" numFmtId="9" showAll="0"/>
  </pivotFields>
  <rowFields count="1">
    <field x="0"/>
  </rowFields>
  <rowItems count="4">
    <i>
      <x v="6"/>
    </i>
    <i>
      <x v="7"/>
    </i>
    <i>
      <x v="8"/>
    </i>
    <i t="grand">
      <x/>
    </i>
  </rowItems>
  <colFields count="1">
    <field x="-2"/>
  </colFields>
  <colItems count="4">
    <i>
      <x/>
    </i>
    <i i="1">
      <x v="1"/>
    </i>
    <i i="2">
      <x v="2"/>
    </i>
    <i i="3">
      <x v="3"/>
    </i>
  </colItems>
  <dataFields count="4">
    <dataField name="Sum of Number of adults who exited (system leavers)" fld="8" baseField="0" baseItem="0"/>
    <dataField name="Sum of 4.4 percentage of adults who increased earned income" fld="10" baseField="0" baseItem="0" numFmtId="9"/>
    <dataField name="Sum of 4.5 percentage of adults who increased non-emplotment income" fld="12" baseField="0" baseItem="0" numFmtId="9"/>
    <dataField name="Sum of 4.6 percentage of adults who increased total income" fld="14" baseField="0" baseItem="0" numFmtId="9"/>
  </dataFields>
  <formats count="2">
    <format dxfId="21">
      <pivotArea outline="0" collapsedLevelsAreSubtotals="1" fieldPosition="0"/>
    </format>
    <format dxfId="20">
      <pivotArea outline="0" collapsedLevelsAreSubtotals="1" fieldPosition="0">
        <references count="1">
          <reference field="4294967294" count="3" selected="0">
            <x v="1"/>
            <x v="2"/>
            <x v="3"/>
          </reference>
        </references>
      </pivotArea>
    </format>
  </formats>
  <chartFormats count="4">
    <chartFormat chart="25" format="8" series="1">
      <pivotArea type="data" outline="0" fieldPosition="0">
        <references count="1">
          <reference field="4294967294" count="1" selected="0">
            <x v="0"/>
          </reference>
        </references>
      </pivotArea>
    </chartFormat>
    <chartFormat chart="25" format="9" series="1">
      <pivotArea type="data" outline="0" fieldPosition="0">
        <references count="1">
          <reference field="4294967294" count="1" selected="0">
            <x v="1"/>
          </reference>
        </references>
      </pivotArea>
    </chartFormat>
    <chartFormat chart="25" format="10" series="1">
      <pivotArea type="data" outline="0" fieldPosition="0">
        <references count="1">
          <reference field="4294967294" count="1" selected="0">
            <x v="2"/>
          </reference>
        </references>
      </pivotArea>
    </chartFormat>
    <chartFormat chart="25"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20"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17" rowHeaderCaption="System Leavers">
  <location ref="H20:K24" firstHeaderRow="0"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pivotField showAll="0"/>
    <pivotField numFmtId="9" showAll="0"/>
    <pivotField showAll="0"/>
    <pivotField showAll="0" defaultSubtotal="0"/>
    <pivotField dataField="1" numFmtId="9" showAll="0"/>
    <pivotField showAll="0" defaultSubtotal="0"/>
    <pivotField dataField="1" numFmtId="9" showAll="0"/>
    <pivotField showAll="0" defaultSubtotal="0"/>
    <pivotField dataField="1" numFmtId="9" showAll="0"/>
  </pivotFields>
  <rowFields count="1">
    <field x="0"/>
  </rowFields>
  <rowItems count="4">
    <i>
      <x v="6"/>
    </i>
    <i>
      <x v="7"/>
    </i>
    <i>
      <x v="8"/>
    </i>
    <i t="grand">
      <x/>
    </i>
  </rowItems>
  <colFields count="1">
    <field x="-2"/>
  </colFields>
  <colItems count="3">
    <i>
      <x/>
    </i>
    <i i="1">
      <x v="1"/>
    </i>
    <i i="2">
      <x v="2"/>
    </i>
  </colItems>
  <dataFields count="3">
    <dataField name="4.4 % of adults who increased earned income" fld="10" baseField="0" baseItem="0"/>
    <dataField name="4.5 % of adults who increased non-emplotment income" fld="12" baseField="0" baseItem="0"/>
    <dataField name="4.6 % of adults who increased total income" fld="14" baseField="0" baseItem="0"/>
  </dataFields>
  <formats count="2">
    <format dxfId="23">
      <pivotArea collapsedLevelsAreSubtotals="1" fieldPosition="0">
        <references count="1">
          <reference field="0" count="0"/>
        </references>
      </pivotArea>
    </format>
    <format dxfId="22">
      <pivotArea grandRow="1" outline="0" collapsedLevelsAreSubtotals="1" fieldPosition="0"/>
    </format>
  </formats>
  <chartFormats count="3">
    <chartFormat chart="16" format="6" series="1">
      <pivotArea type="data" outline="0" fieldPosition="0">
        <references count="1">
          <reference field="4294967294" count="1" selected="0">
            <x v="0"/>
          </reference>
        </references>
      </pivotArea>
    </chartFormat>
    <chartFormat chart="16" format="7" series="1">
      <pivotArea type="data" outline="0" fieldPosition="0">
        <references count="1">
          <reference field="4294967294" count="1" selected="0">
            <x v="1"/>
          </reference>
        </references>
      </pivotArea>
    </chartFormat>
    <chartFormat chart="16"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2">
  <location ref="R20:V24" firstHeaderRow="0" firstDataRow="1" firstDataCol="1"/>
  <pivotFields count="15">
    <pivotField axis="axisRow" numFmtId="17" showAll="0">
      <items count="10">
        <item m="1" x="7"/>
        <item m="1" x="3"/>
        <item m="1" x="5"/>
        <item m="1" x="6"/>
        <item m="1" x="8"/>
        <item m="1" x="4"/>
        <item x="0"/>
        <item x="1"/>
        <item x="2"/>
        <item t="default"/>
      </items>
    </pivotField>
    <pivotField dataField="1" showAll="0"/>
    <pivotField showAll="0"/>
    <pivotField dataField="1" numFmtId="9" showAll="0"/>
    <pivotField showAll="0"/>
    <pivotField dataField="1" numFmtId="9" showAll="0" defaultSubtotal="0"/>
    <pivotField showAll="0"/>
    <pivotField dataField="1"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4">
    <i>
      <x/>
    </i>
    <i i="1">
      <x v="1"/>
    </i>
    <i i="2">
      <x v="2"/>
    </i>
    <i i="3">
      <x v="3"/>
    </i>
  </colItems>
  <dataFields count="4">
    <dataField name="Sum of Number of adults (system stayers)" fld="1" baseField="0" baseItem="0"/>
    <dataField name="Sum of 4.1 Percentage of adults with increased earned income" fld="3" baseField="0" baseItem="0" numFmtId="9"/>
    <dataField name="Sum of 4.2 Percentage of adults who increased non-employment income" fld="5" baseField="0" baseItem="0" numFmtId="9"/>
    <dataField name="Sum of 4.3 Percentage of adults who increased total income" fld="7" baseField="0" baseItem="0" numFmtId="9"/>
  </dataFields>
  <formats count="2">
    <format dxfId="25">
      <pivotArea outline="0" collapsedLevelsAreSubtotals="1" fieldPosition="0"/>
    </format>
    <format dxfId="24">
      <pivotArea outline="0" collapsedLevelsAreSubtotals="1" fieldPosition="0">
        <references count="1">
          <reference field="4294967294" count="3" selected="0">
            <x v="1"/>
            <x v="2"/>
            <x v="3"/>
          </reference>
        </references>
      </pivotArea>
    </format>
  </formats>
  <chartFormats count="4">
    <chartFormat chart="29" format="24" series="1">
      <pivotArea type="data" outline="0" fieldPosition="0">
        <references count="1">
          <reference field="4294967294" count="1" selected="0">
            <x v="0"/>
          </reference>
        </references>
      </pivotArea>
    </chartFormat>
    <chartFormat chart="29" format="25" series="1">
      <pivotArea type="data" outline="0" fieldPosition="0">
        <references count="1">
          <reference field="4294967294" count="1" selected="0">
            <x v="1"/>
          </reference>
        </references>
      </pivotArea>
    </chartFormat>
    <chartFormat chart="29" format="26" series="1">
      <pivotArea type="data" outline="0" fieldPosition="0">
        <references count="1">
          <reference field="4294967294" count="1" selected="0">
            <x v="2"/>
          </reference>
        </references>
      </pivotArea>
    </chartFormat>
    <chartFormat chart="29" format="2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5" rowHeaderCaption="1.2">
  <location ref="C21:E25"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dataField="1" showAll="0" defaultSubtotal="0"/>
    <pivotField numFmtId="9" showAll="0" defaultSubtotal="0"/>
    <pivotField showAll="0" defaultSubtotal="0"/>
    <pivotField numFmtId="9" showAll="0" defaultSubtotal="0"/>
    <pivotField dataField="1" showAll="0" defaultSubtotal="0"/>
    <pivotField numFmtId="9" showAll="0" defaultSubtotal="0"/>
    <pivotField numFmtId="164" showAll="0" defaultSubtotal="0"/>
    <pivotField numFmtId="164" showAll="0" defaultSubtotal="0"/>
    <pivotField showAll="0" defaultSubtotal="0"/>
    <pivotField showAll="0" defaultSubtotal="0"/>
    <pivotField showAll="0" defaultSubtotal="0"/>
    <pivotField numFmtId="9" showAll="0" defaultSubtotal="0"/>
    <pivotField showAll="0" defaultSubtotal="0"/>
    <pivotField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2">
    <i>
      <x/>
    </i>
    <i i="1">
      <x v="1"/>
    </i>
  </colItems>
  <dataFields count="2">
    <dataField name="Avg LOT ES-SH-TH" fld="7" baseField="0" baseItem="0"/>
    <dataField name="Median LOT ES-SH-TH" fld="11" baseField="0" baseItem="0"/>
  </dataFields>
  <formats count="6">
    <format dxfId="115">
      <pivotArea collapsedLevelsAreSubtotals="1" fieldPosition="0">
        <references count="1">
          <reference field="0" count="0"/>
        </references>
      </pivotArea>
    </format>
    <format dxfId="114">
      <pivotArea type="all" dataOnly="0" outline="0" fieldPosition="0"/>
    </format>
    <format dxfId="113">
      <pivotArea outline="0" collapsedLevelsAreSubtotals="1" fieldPosition="0"/>
    </format>
    <format dxfId="112">
      <pivotArea field="0" type="button" dataOnly="0" labelOnly="1" outline="0" axis="axisRow" fieldPosition="0"/>
    </format>
    <format dxfId="111">
      <pivotArea dataOnly="0" labelOnly="1" fieldPosition="0">
        <references count="1">
          <reference field="0" count="0"/>
        </references>
      </pivotArea>
    </format>
    <format dxfId="110">
      <pivotArea dataOnly="0" labelOnly="1" grandRow="1" outline="0" fieldPosition="0"/>
    </format>
  </formats>
  <chartFormats count="2">
    <chartFormat chart="43" format="4" series="1">
      <pivotArea type="data" outline="0" fieldPosition="0">
        <references count="1">
          <reference field="4294967294" count="1" selected="0">
            <x v="0"/>
          </reference>
        </references>
      </pivotArea>
    </chartFormat>
    <chartFormat chart="43"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2"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1" rowHeaderCaption="4.2">
  <location ref="R70:S74"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dataField="1" numFmtId="9" showAll="0" defaultSubtotal="0"/>
    <pivotField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 CY Adults who increased non-employment income" fld="5" baseField="0" baseItem="0"/>
  </dataFields>
  <formats count="1">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0"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7" rowHeaderCaption="4.6">
  <location ref="V53:W57"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dataField="1"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Number of adults" fld="8" baseField="0" baseItem="0"/>
  </dataFields>
  <formats count="1">
    <format dxfId="27">
      <pivotArea outline="0" collapsedLevelsAreSubtotals="1" fieldPosition="0"/>
    </format>
  </formats>
  <chartFormats count="3">
    <chartFormat chart="34" format="2" series="1">
      <pivotArea type="data" outline="0" fieldPosition="0">
        <references count="1">
          <reference field="4294967294" count="1" selected="0">
            <x v="0"/>
          </reference>
        </references>
      </pivotArea>
    </chartFormat>
    <chartFormat chart="35" format="4" series="1">
      <pivotArea type="data" outline="0" fieldPosition="0">
        <references count="1">
          <reference field="4294967294" count="1" selected="0">
            <x v="0"/>
          </reference>
        </references>
      </pivotArea>
    </chartFormat>
    <chartFormat chart="36"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7" rowHeaderCaption="4.5">
  <location ref="V45:W49"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dataField="1"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Number of adults" fld="8" baseField="0" baseItem="0"/>
  </dataFields>
  <formats count="1">
    <format dxfId="28">
      <pivotArea outline="0" collapsedLevelsAreSubtotals="1" fieldPosition="0"/>
    </format>
  </formats>
  <chartFormats count="2">
    <chartFormat chart="34" format="0" series="1">
      <pivotArea type="data" outline="0" fieldPosition="0">
        <references count="1">
          <reference field="4294967294" count="1" selected="0">
            <x v="0"/>
          </reference>
        </references>
      </pivotArea>
    </chartFormat>
    <chartFormat chart="36"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5"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1" rowHeaderCaption="4.1">
  <location ref="R62:S66"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dataField="1" numFmtId="9" showAll="0"/>
    <pivotField showAll="0"/>
    <pivotField numFmtId="9" showAll="0" defaultSubtotal="0"/>
    <pivotField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 CY Adults with increased earned income" fld="3" baseField="0" baseItem="0" numFmtId="9"/>
  </dataFields>
  <formats count="1">
    <format dxfId="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18"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12" rowHeaderCaption="System Stayers">
  <location ref="H10:K14" firstHeaderRow="0" firstDataRow="1" firstDataCol="1"/>
  <pivotFields count="15">
    <pivotField axis="axisRow" numFmtId="17" showAll="0">
      <items count="10">
        <item m="1" x="7"/>
        <item m="1" x="3"/>
        <item m="1" x="5"/>
        <item m="1" x="6"/>
        <item m="1" x="8"/>
        <item m="1" x="4"/>
        <item x="0"/>
        <item x="1"/>
        <item x="2"/>
        <item t="default"/>
      </items>
    </pivotField>
    <pivotField showAll="0"/>
    <pivotField showAll="0"/>
    <pivotField dataField="1" numFmtId="9" showAll="0"/>
    <pivotField showAll="0"/>
    <pivotField dataField="1" numFmtId="9" showAll="0"/>
    <pivotField showAll="0"/>
    <pivotField dataField="1"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3">
    <i>
      <x/>
    </i>
    <i i="1">
      <x v="1"/>
    </i>
    <i i="2">
      <x v="2"/>
    </i>
  </colItems>
  <dataFields count="3">
    <dataField name="4.1 % of adults with increased earned income" fld="3" baseField="0" baseItem="0"/>
    <dataField name="4.2 % of adults who increased non-employment income" fld="5" baseField="0" baseItem="0"/>
    <dataField name="4.3 % of adults who increased total income" fld="7" baseField="0" baseItem="0"/>
  </dataFields>
  <formats count="2">
    <format dxfId="31">
      <pivotArea collapsedLevelsAreSubtotals="1" fieldPosition="0">
        <references count="1">
          <reference field="0" count="0"/>
        </references>
      </pivotArea>
    </format>
    <format dxfId="30">
      <pivotArea grandRow="1" outline="0" collapsedLevelsAreSubtotals="1" fieldPosition="0"/>
    </format>
  </formats>
  <chartFormats count="14">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3">
      <pivotArea type="data" outline="0" fieldPosition="0">
        <references count="2">
          <reference field="4294967294" count="1" selected="0">
            <x v="0"/>
          </reference>
          <reference field="0" count="1" selected="0">
            <x v="8"/>
          </reference>
        </references>
      </pivotArea>
    </chartFormat>
    <chartFormat chart="6" format="4">
      <pivotArea type="data" outline="0" fieldPosition="0">
        <references count="2">
          <reference field="4294967294" count="1" selected="0">
            <x v="0"/>
          </reference>
          <reference field="0" count="1" selected="0">
            <x v="7"/>
          </reference>
        </references>
      </pivotArea>
    </chartFormat>
    <chartFormat chart="8" format="5" series="1">
      <pivotArea type="data" outline="0" fieldPosition="0">
        <references count="1">
          <reference field="4294967294" count="1" selected="0">
            <x v="0"/>
          </reference>
        </references>
      </pivotArea>
    </chartFormat>
    <chartFormat chart="8" format="6" series="1">
      <pivotArea type="data" outline="0" fieldPosition="0">
        <references count="1">
          <reference field="4294967294" count="1" selected="0">
            <x v="1"/>
          </reference>
        </references>
      </pivotArea>
    </chartFormat>
    <chartFormat chart="8" format="7" series="1">
      <pivotArea type="data" outline="0" fieldPosition="0">
        <references count="1">
          <reference field="4294967294" count="1" selected="0">
            <x v="2"/>
          </reference>
        </references>
      </pivotArea>
    </chartFormat>
    <chartFormat chart="9" format="8" series="1">
      <pivotArea type="data" outline="0" fieldPosition="0">
        <references count="1">
          <reference field="4294967294" count="1" selected="0">
            <x v="0"/>
          </reference>
        </references>
      </pivotArea>
    </chartFormat>
    <chartFormat chart="9" format="9" series="1">
      <pivotArea type="data" outline="0" fieldPosition="0">
        <references count="1">
          <reference field="4294967294" count="1" selected="0">
            <x v="1"/>
          </reference>
        </references>
      </pivotArea>
    </chartFormat>
    <chartFormat chart="9" format="10" series="1">
      <pivotArea type="data" outline="0" fieldPosition="0">
        <references count="1">
          <reference field="4294967294" count="1" selected="0">
            <x v="2"/>
          </reference>
        </references>
      </pivotArea>
    </chartFormat>
    <chartFormat chart="9" format="11">
      <pivotArea type="data" outline="0" fieldPosition="0">
        <references count="2">
          <reference field="4294967294" count="1" selected="0">
            <x v="1"/>
          </reference>
          <reference field="0" count="1" selected="0">
            <x v="7"/>
          </reference>
        </references>
      </pivotArea>
    </chartFormat>
    <chartFormat chart="9" format="12">
      <pivotArea type="data" outline="0" fieldPosition="0">
        <references count="2">
          <reference field="4294967294" count="1" selected="0">
            <x v="1"/>
          </reference>
          <reference field="0" count="1" selected="0">
            <x v="6"/>
          </reference>
        </references>
      </pivotArea>
    </chartFormat>
    <chartFormat chart="9" format="13">
      <pivotArea type="data" outline="0" fieldPosition="0">
        <references count="2">
          <reference field="4294967294" count="1" selected="0">
            <x v="1"/>
          </reference>
          <reference field="0"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14"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4" rowHeaderCaption="4.5">
  <location ref="V70:W74"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showAll="0"/>
    <pivotField showAll="0" defaultSubtotal="0"/>
    <pivotField numFmtId="9" showAll="0"/>
    <pivotField showAll="0" defaultSubtotal="0"/>
    <pivotField dataField="1" numFmtId="9" showAll="0"/>
    <pivotField showAll="0" defaultSubtotal="0"/>
    <pivotField numFmtId="9" showAll="0"/>
  </pivotFields>
  <rowFields count="1">
    <field x="0"/>
  </rowFields>
  <rowItems count="4">
    <i>
      <x v="6"/>
    </i>
    <i>
      <x v="7"/>
    </i>
    <i>
      <x v="8"/>
    </i>
    <i t="grand">
      <x/>
    </i>
  </rowItems>
  <colItems count="1">
    <i/>
  </colItems>
  <dataFields count="1">
    <dataField name="% CY Adults who increased non-employment income" fld="12" baseField="0" baseItem="0"/>
  </dataFields>
  <formats count="3">
    <format dxfId="34">
      <pivotArea outline="0" collapsedLevelsAreSubtotals="1" fieldPosition="0"/>
    </format>
    <format dxfId="33">
      <pivotArea collapsedLevelsAreSubtotals="1" fieldPosition="0">
        <references count="1">
          <reference field="0" count="0"/>
        </references>
      </pivotArea>
    </format>
    <format dxfId="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3" rowHeaderCaption="4.1">
  <location ref="R37:T41" firstHeaderRow="0" firstDataRow="1" firstDataCol="1"/>
  <pivotFields count="15">
    <pivotField axis="axisRow" numFmtId="17" showAll="0">
      <items count="10">
        <item m="1" x="7"/>
        <item m="1" x="3"/>
        <item m="1" x="5"/>
        <item m="1" x="6"/>
        <item m="1" x="8"/>
        <item m="1" x="4"/>
        <item x="0"/>
        <item x="1"/>
        <item x="2"/>
        <item t="default"/>
      </items>
    </pivotField>
    <pivotField dataField="1" showAll="0"/>
    <pivotField dataField="1" showAll="0"/>
    <pivotField numFmtId="9" showAll="0"/>
    <pivotField showAll="0"/>
    <pivotField numFmtId="9" showAll="0" defaultSubtotal="0"/>
    <pivotField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2">
    <i>
      <x/>
    </i>
    <i i="1">
      <x v="1"/>
    </i>
  </colItems>
  <dataFields count="2">
    <dataField name="Number of Adults" fld="1" baseField="0" baseItem="0"/>
    <dataField name="Adults with increased earned income" fld="2" baseField="0" baseItem="0"/>
  </dataFields>
  <formats count="1">
    <format dxfId="35">
      <pivotArea outline="0" collapsedLevelsAreSubtotals="1" fieldPosition="0"/>
    </format>
  </formats>
  <chartFormats count="2">
    <chartFormat chart="29" format="0" series="1">
      <pivotArea type="data" outline="0" fieldPosition="0">
        <references count="1">
          <reference field="4294967294" count="1" selected="0">
            <x v="0"/>
          </reference>
        </references>
      </pivotArea>
    </chartFormat>
    <chartFormat chart="2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8"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7" rowHeaderCaption="4.4">
  <location ref="V37:W41"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dataField="1"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Number of adults" fld="8" baseField="0" baseItem="0"/>
  </dataFields>
  <formats count="1">
    <format dxfId="36">
      <pivotArea outline="0" collapsedLevelsAreSubtotals="1" fieldPosition="0"/>
    </format>
  </formats>
  <chartFormats count="2">
    <chartFormat chart="34" format="0" series="1">
      <pivotArea type="data" outline="0" fieldPosition="0">
        <references count="1">
          <reference field="4294967294" count="1" selected="0">
            <x v="0"/>
          </reference>
        </references>
      </pivotArea>
    </chartFormat>
    <chartFormat chart="3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7"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7" rowHeaderCaption="4.3">
  <location ref="R53:T57" firstHeaderRow="0" firstDataRow="1" firstDataCol="1"/>
  <pivotFields count="15">
    <pivotField axis="axisRow" numFmtId="17" showAll="0">
      <items count="10">
        <item m="1" x="7"/>
        <item m="1" x="3"/>
        <item m="1" x="5"/>
        <item m="1" x="6"/>
        <item m="1" x="8"/>
        <item m="1" x="4"/>
        <item x="0"/>
        <item x="1"/>
        <item x="2"/>
        <item t="default"/>
      </items>
    </pivotField>
    <pivotField dataField="1" showAll="0"/>
    <pivotField showAll="0"/>
    <pivotField numFmtId="9" showAll="0"/>
    <pivotField showAll="0"/>
    <pivotField numFmtId="9" showAll="0" defaultSubtotal="0"/>
    <pivotField dataField="1"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2">
    <i>
      <x/>
    </i>
    <i i="1">
      <x v="1"/>
    </i>
  </colItems>
  <dataFields count="2">
    <dataField name="Number of Adults" fld="1" baseField="0" baseItem="0"/>
    <dataField name="Adults with increased total income" fld="6" baseField="0" baseItem="0"/>
  </dataFields>
  <formats count="1">
    <format dxfId="37">
      <pivotArea outline="0" collapsedLevelsAreSubtotals="1" fieldPosition="0"/>
    </format>
  </formats>
  <chartFormats count="4">
    <chartFormat chart="29" format="0" series="1">
      <pivotArea type="data" outline="0" fieldPosition="0">
        <references count="1">
          <reference field="4294967294" count="1" selected="0">
            <x v="0"/>
          </reference>
        </references>
      </pivotArea>
    </chartFormat>
    <chartFormat chart="32" format="0" series="1">
      <pivotArea type="data" outline="0" fieldPosition="0">
        <references count="1">
          <reference field="4294967294" count="1" selected="0">
            <x v="0"/>
          </reference>
        </references>
      </pivotArea>
    </chartFormat>
    <chartFormat chart="34" format="0" series="1">
      <pivotArea type="data" outline="0" fieldPosition="0">
        <references count="1">
          <reference field="4294967294" count="1" selected="0">
            <x v="0"/>
          </reference>
        </references>
      </pivotArea>
    </chartFormat>
    <chartFormat chart="34"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13"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6" rowHeaderCaption="4.3">
  <location ref="R78:S82"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dataField="1"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 CY adults who increased total income" fld="7" baseField="0" baseItem="0"/>
  </dataFields>
  <formats count="1">
    <format dxfId="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3"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5" rowHeaderCaption="">
  <location ref="P49:S53"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showAll="0" defaultSubtotal="0"/>
    <pivotField numFmtId="9" showAll="0" defaultSubtotal="0"/>
    <pivotField showAll="0" defaultSubtotal="0"/>
    <pivotField numFmtId="9" showAll="0" defaultSubtotal="0"/>
    <pivotField showAll="0" defaultSubtotal="0"/>
    <pivotField numFmtId="9" showAll="0" defaultSubtotal="0"/>
    <pivotField numFmtId="164" showAll="0" defaultSubtotal="0"/>
    <pivotField numFmtId="164" showAll="0" defaultSubtotal="0"/>
    <pivotField showAll="0" defaultSubtotal="0"/>
    <pivotField showAll="0" defaultSubtotal="0"/>
    <pivotField showAll="0" defaultSubtotal="0"/>
    <pivotField dataField="1" numFmtId="9" showAll="0" defaultSubtotal="0"/>
    <pivotField showAll="0" defaultSubtotal="0"/>
    <pivotField showAll="0" defaultSubtotal="0"/>
    <pivotField dataField="1" numFmtId="9" showAll="0" defaultSubtotal="0"/>
    <pivotField showAll="0" defaultSubtotal="0"/>
    <pivotField showAll="0" defaultSubtotal="0"/>
    <pivotField dataField="1" showAll="0" defaultSubtotal="0"/>
  </pivotFields>
  <rowFields count="1">
    <field x="0"/>
  </rowFields>
  <rowItems count="4">
    <i>
      <x v="15"/>
    </i>
    <i>
      <x v="16"/>
    </i>
    <i>
      <x v="17"/>
    </i>
    <i t="grand">
      <x/>
    </i>
  </rowItems>
  <colFields count="1">
    <field x="-2"/>
  </colFields>
  <colItems count="3">
    <i>
      <x/>
    </i>
    <i i="1">
      <x v="1"/>
    </i>
    <i i="2">
      <x v="2"/>
    </i>
  </colItems>
  <dataFields count="3">
    <dataField name="7a.1 % succesful exits" fld="18" baseField="0" baseItem="0"/>
    <dataField name="7b. 1 % succuesful exits" fld="21" baseField="0" baseItem="0"/>
    <dataField name="7b.2 % succesful exits/retention" fld="24" baseField="0" baseItem="0"/>
  </dataFields>
  <formats count="6">
    <format dxfId="121">
      <pivotArea type="all" dataOnly="0" outline="0" fieldPosition="0"/>
    </format>
    <format dxfId="120">
      <pivotArea outline="0" collapsedLevelsAreSubtotals="1" fieldPosition="0"/>
    </format>
    <format dxfId="119">
      <pivotArea field="0" type="button" dataOnly="0" labelOnly="1" outline="0" axis="axisRow" fieldPosition="0"/>
    </format>
    <format dxfId="118">
      <pivotArea dataOnly="0" labelOnly="1" fieldPosition="0">
        <references count="1">
          <reference field="0" count="0"/>
        </references>
      </pivotArea>
    </format>
    <format dxfId="117">
      <pivotArea dataOnly="0" labelOnly="1" grandRow="1" outline="0" fieldPosition="0"/>
    </format>
    <format dxfId="116">
      <pivotArea collapsedLevelsAreSubtotals="1" fieldPosition="0">
        <references count="1">
          <reference field="0" count="0"/>
        </references>
      </pivotArea>
    </format>
  </formats>
  <chartFormats count="4">
    <chartFormat chart="44" format="8" series="1">
      <pivotArea type="data" outline="0" fieldPosition="0">
        <references count="1">
          <reference field="4294967294" count="1" selected="0">
            <x v="0"/>
          </reference>
        </references>
      </pivotArea>
    </chartFormat>
    <chartFormat chart="44" format="9" series="1">
      <pivotArea type="data" outline="0" fieldPosition="0">
        <references count="1">
          <reference field="4294967294" count="1" selected="0">
            <x v="1"/>
          </reference>
        </references>
      </pivotArea>
    </chartFormat>
    <chartFormat chart="44" format="10">
      <pivotArea type="data" outline="0" fieldPosition="0">
        <references count="2">
          <reference field="4294967294" count="1" selected="0">
            <x v="1"/>
          </reference>
          <reference field="0" count="1" selected="0">
            <x v="15"/>
          </reference>
        </references>
      </pivotArea>
    </chartFormat>
    <chartFormat chart="44" format="1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19"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9" rowHeaderCaption="System Leavers">
  <location ref="B20:F24" firstHeaderRow="0"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pivotField showAll="0"/>
    <pivotField numFmtId="9" showAll="0"/>
    <pivotField dataField="1" showAll="0"/>
    <pivotField dataField="1" showAll="0" defaultSubtotal="0"/>
    <pivotField numFmtId="9" showAll="0"/>
    <pivotField dataField="1" showAll="0" defaultSubtotal="0"/>
    <pivotField numFmtId="9" showAll="0"/>
    <pivotField dataField="1" showAll="0" defaultSubtotal="0"/>
    <pivotField numFmtId="9" showAll="0"/>
  </pivotFields>
  <rowFields count="1">
    <field x="0"/>
  </rowFields>
  <rowItems count="4">
    <i>
      <x v="6"/>
    </i>
    <i>
      <x v="7"/>
    </i>
    <i>
      <x v="8"/>
    </i>
    <i t="grand">
      <x/>
    </i>
  </rowItems>
  <colFields count="1">
    <field x="-2"/>
  </colFields>
  <colItems count="4">
    <i>
      <x/>
    </i>
    <i i="1">
      <x v="1"/>
    </i>
    <i i="2">
      <x v="2"/>
    </i>
    <i i="3">
      <x v="3"/>
    </i>
  </colItems>
  <dataFields count="4">
    <dataField name="Total System Leavers" fld="8" baseField="0" baseItem="0"/>
    <dataField name="4.4  #of adults who exited with increased earned income" fld="9" baseField="0" baseItem="0"/>
    <dataField name="4.5 # of adults who exited with increased non-employment cash income" fld="11" baseField="0" baseItem="0"/>
    <dataField name="4.6 # of adults who exited with increased total income" fld="13" baseField="0" baseItem="0"/>
  </dataFields>
  <formats count="1">
    <format dxfId="39">
      <pivotArea collapsedLevelsAreSubtotals="1" fieldPosition="0">
        <references count="1">
          <reference field="0" count="0"/>
        </references>
      </pivotArea>
    </format>
  </formats>
  <chartFormats count="8">
    <chartFormat chart="7" format="4" series="1">
      <pivotArea type="data" outline="0" fieldPosition="0">
        <references count="1">
          <reference field="4294967294" count="1" selected="0">
            <x v="0"/>
          </reference>
        </references>
      </pivotArea>
    </chartFormat>
    <chartFormat chart="7" format="5" series="1">
      <pivotArea type="data" outline="0" fieldPosition="0">
        <references count="1">
          <reference field="4294967294" count="1" selected="0">
            <x v="1"/>
          </reference>
        </references>
      </pivotArea>
    </chartFormat>
    <chartFormat chart="7" format="6" series="1">
      <pivotArea type="data" outline="0" fieldPosition="0">
        <references count="1">
          <reference field="4294967294" count="1" selected="0">
            <x v="2"/>
          </reference>
        </references>
      </pivotArea>
    </chartFormat>
    <chartFormat chart="7" format="7" series="1">
      <pivotArea type="data" outline="0" fieldPosition="0">
        <references count="1">
          <reference field="4294967294" count="1" selected="0">
            <x v="3"/>
          </reference>
        </references>
      </pivotArea>
    </chartFormat>
    <chartFormat chart="8" format="8"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1"/>
          </reference>
        </references>
      </pivotArea>
    </chartFormat>
    <chartFormat chart="8" format="10" series="1">
      <pivotArea type="data" outline="0" fieldPosition="0">
        <references count="1">
          <reference field="4294967294" count="1" selected="0">
            <x v="2"/>
          </reference>
        </references>
      </pivotArea>
    </chartFormat>
    <chartFormat chart="8"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1"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5" rowHeaderCaption="4.4">
  <location ref="V62:W66"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showAll="0"/>
    <pivotField showAll="0" defaultSubtotal="0"/>
    <pivotField dataField="1"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 CY Adults with increased earned income" fld="10" baseField="0" baseItem="0"/>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5">
  <location ref="R12:S16"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dataField="1"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Items count="1">
    <i/>
  </colItems>
  <dataFields count="1">
    <dataField name="# Adults (system leavers)" fld="8" baseField="0" baseItem="0"/>
  </dataFields>
  <formats count="1">
    <format dxfId="41">
      <pivotArea outline="0" collapsedLevelsAreSubtotals="1" fieldPosition="0"/>
    </format>
  </formats>
  <chartFormats count="4">
    <chartFormat chart="8" format="0" series="1">
      <pivotArea type="data" outline="0" fieldPosition="0">
        <references count="1">
          <reference field="4294967294" count="1" selected="0">
            <x v="0"/>
          </reference>
        </references>
      </pivotArea>
    </chartFormat>
    <chartFormat chart="8" format="4">
      <pivotArea type="data" outline="0" fieldPosition="0">
        <references count="2">
          <reference field="4294967294" count="1" selected="0">
            <x v="0"/>
          </reference>
          <reference field="0" count="1" selected="0">
            <x v="0"/>
          </reference>
        </references>
      </pivotArea>
    </chartFormat>
    <chartFormat chart="9" format="5" series="1">
      <pivotArea type="data" outline="0" fieldPosition="0">
        <references count="1">
          <reference field="4294967294" count="1" selected="0">
            <x v="0"/>
          </reference>
        </references>
      </pivotArea>
    </chartFormat>
    <chartFormat chart="22"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17"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5" rowHeaderCaption="System Stayers">
  <location ref="B10:F14" firstHeaderRow="0" firstDataRow="1" firstDataCol="1"/>
  <pivotFields count="15">
    <pivotField axis="axisRow" numFmtId="17" showAll="0">
      <items count="10">
        <item m="1" x="7"/>
        <item m="1" x="3"/>
        <item m="1" x="5"/>
        <item m="1" x="6"/>
        <item m="1" x="8"/>
        <item m="1" x="4"/>
        <item x="0"/>
        <item x="1"/>
        <item x="2"/>
        <item t="default"/>
      </items>
    </pivotField>
    <pivotField dataField="1" showAll="0"/>
    <pivotField dataField="1" showAll="0"/>
    <pivotField numFmtId="9" showAll="0"/>
    <pivotField dataField="1" showAll="0"/>
    <pivotField numFmtId="9" showAll="0"/>
    <pivotField dataField="1"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4">
    <i>
      <x/>
    </i>
    <i i="1">
      <x v="1"/>
    </i>
    <i i="2">
      <x v="2"/>
    </i>
    <i i="3">
      <x v="3"/>
    </i>
  </colItems>
  <dataFields count="4">
    <dataField name="Total System Stayers" fld="1" baseField="0" baseItem="0"/>
    <dataField name="4.1 # of adults with increased earned income" fld="2" baseField="0" baseItem="0"/>
    <dataField name="4.2 # of adults with increased non-employement income" fld="4" baseField="0" baseItem="0"/>
    <dataField name="4.3 # of adults with increased total income" fld="6" baseField="0" baseItem="0"/>
  </dataFields>
  <formats count="1">
    <format dxfId="42">
      <pivotArea collapsedLevelsAreSubtotals="1" fieldPosition="0">
        <references count="1">
          <reference field="0" count="0"/>
        </references>
      </pivotArea>
    </format>
  </formats>
  <chartFormats count="4">
    <chartFormat chart="3" format="8"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2"/>
          </reference>
        </references>
      </pivotArea>
    </chartFormat>
    <chartFormat chart="3"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16"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5" rowHeaderCaption="4.6">
  <location ref="V78:W82" firstHeaderRow="1" firstDataRow="1" firstDataCol="1"/>
  <pivotFields count="15">
    <pivotField axis="axisRow" numFmtId="17" showAll="0">
      <items count="10">
        <item m="1" x="7"/>
        <item m="1" x="3"/>
        <item m="1" x="5"/>
        <item m="1" x="6"/>
        <item m="1" x="8"/>
        <item m="1" x="4"/>
        <item x="0"/>
        <item x="1"/>
        <item x="2"/>
        <item t="default"/>
      </items>
    </pivotField>
    <pivotField showAll="0"/>
    <pivotField showAll="0"/>
    <pivotField numFmtId="9" showAll="0"/>
    <pivotField showAll="0"/>
    <pivotField numFmtId="9" showAll="0" defaultSubtotal="0"/>
    <pivotField showAll="0"/>
    <pivotField numFmtId="9" showAll="0"/>
    <pivotField showAll="0"/>
    <pivotField showAll="0" defaultSubtotal="0"/>
    <pivotField numFmtId="9" showAll="0"/>
    <pivotField showAll="0" defaultSubtotal="0"/>
    <pivotField numFmtId="9" showAll="0"/>
    <pivotField showAll="0" defaultSubtotal="0"/>
    <pivotField dataField="1" numFmtId="9" showAll="0"/>
  </pivotFields>
  <rowFields count="1">
    <field x="0"/>
  </rowFields>
  <rowItems count="4">
    <i>
      <x v="6"/>
    </i>
    <i>
      <x v="7"/>
    </i>
    <i>
      <x v="8"/>
    </i>
    <i t="grand">
      <x/>
    </i>
  </rowItems>
  <colItems count="1">
    <i/>
  </colItems>
  <dataFields count="1">
    <dataField name="% CY adults who increased total income" fld="14" baseField="0" baseItem="0"/>
  </dataFields>
  <formats count="1">
    <format dxfId="43">
      <pivotArea outline="0" collapsedLevelsAreSubtotals="1" fieldPosition="0"/>
    </format>
  </formats>
  <chartFormats count="1">
    <chartFormat chart="38"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24">
  <location ref="R3:V7" firstHeaderRow="0" firstDataRow="1" firstDataCol="1"/>
  <pivotFields count="15">
    <pivotField axis="axisRow" numFmtId="17" showAll="0">
      <items count="10">
        <item m="1" x="7"/>
        <item m="1" x="3"/>
        <item m="1" x="5"/>
        <item m="1" x="6"/>
        <item m="1" x="8"/>
        <item m="1" x="4"/>
        <item x="0"/>
        <item x="1"/>
        <item x="2"/>
        <item t="default"/>
      </items>
    </pivotField>
    <pivotField dataField="1" showAll="0"/>
    <pivotField dataField="1" showAll="0"/>
    <pivotField numFmtId="9" showAll="0"/>
    <pivotField dataField="1" showAll="0"/>
    <pivotField numFmtId="9" showAll="0" defaultSubtotal="0"/>
    <pivotField dataField="1"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4">
    <i>
      <x/>
    </i>
    <i i="1">
      <x v="1"/>
    </i>
    <i i="2">
      <x v="2"/>
    </i>
    <i i="3">
      <x v="3"/>
    </i>
  </colItems>
  <dataFields count="4">
    <dataField name="# Adults (system stayers)" fld="1" baseField="0" baseItem="0" numFmtId="164"/>
    <dataField name=" 4.1 # Adults with increased earned income" fld="2" baseField="0" baseItem="0"/>
    <dataField name="4.2 # Adults with increased non-employement cash income" fld="4" baseField="0" baseItem="0"/>
    <dataField name="4.3 # Adults with increased total income" fld="6" baseField="0" baseItem="0"/>
  </dataFields>
  <formats count="1">
    <format dxfId="44">
      <pivotArea outline="0" collapsedLevelsAreSubtotals="1" fieldPosition="0"/>
    </format>
  </formats>
  <chartFormats count="12">
    <chartFormat chart="0" format="0"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1"/>
          </reference>
        </references>
      </pivotArea>
    </chartFormat>
    <chartFormat chart="0" format="6" series="1">
      <pivotArea type="data" outline="0" fieldPosition="0">
        <references count="1">
          <reference field="4294967294" count="1" selected="0">
            <x v="3"/>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2"/>
          </reference>
        </references>
      </pivotArea>
    </chartFormat>
    <chartFormat chart="4" format="2" series="1">
      <pivotArea type="data" outline="0" fieldPosition="0">
        <references count="1">
          <reference field="4294967294" count="1" selected="0">
            <x v="1"/>
          </reference>
        </references>
      </pivotArea>
    </chartFormat>
    <chartFormat chart="4" format="3" series="1">
      <pivotArea type="data" outline="0" fieldPosition="0">
        <references count="1">
          <reference field="4294967294" count="1" selected="0">
            <x v="3"/>
          </reference>
        </references>
      </pivotArea>
    </chartFormat>
    <chartFormat chart="20" format="8" series="1">
      <pivotArea type="data" outline="0" fieldPosition="0">
        <references count="1">
          <reference field="4294967294" count="1" selected="0">
            <x v="0"/>
          </reference>
        </references>
      </pivotArea>
    </chartFormat>
    <chartFormat chart="20" format="9" series="1">
      <pivotArea type="data" outline="0" fieldPosition="0">
        <references count="1">
          <reference field="4294967294" count="1" selected="0">
            <x v="1"/>
          </reference>
        </references>
      </pivotArea>
    </chartFormat>
    <chartFormat chart="20" format="10" series="1">
      <pivotArea type="data" outline="0" fieldPosition="0">
        <references count="1">
          <reference field="4294967294" count="1" selected="0">
            <x v="2"/>
          </reference>
        </references>
      </pivotArea>
    </chartFormat>
    <chartFormat chart="20"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35" rowHeaderCaption="4.2">
  <location ref="R45:T49" firstHeaderRow="0" firstDataRow="1" firstDataCol="1"/>
  <pivotFields count="15">
    <pivotField axis="axisRow" numFmtId="17" showAll="0">
      <items count="10">
        <item m="1" x="7"/>
        <item m="1" x="3"/>
        <item m="1" x="5"/>
        <item m="1" x="6"/>
        <item m="1" x="8"/>
        <item m="1" x="4"/>
        <item x="0"/>
        <item x="1"/>
        <item x="2"/>
        <item t="default"/>
      </items>
    </pivotField>
    <pivotField dataField="1" showAll="0"/>
    <pivotField showAll="0"/>
    <pivotField numFmtId="9" showAll="0"/>
    <pivotField dataField="1" showAll="0"/>
    <pivotField numFmtId="9" showAll="0" defaultSubtotal="0"/>
    <pivotField showAll="0"/>
    <pivotField numFmtId="9" showAll="0"/>
    <pivotField showAll="0"/>
    <pivotField showAll="0" defaultSubtotal="0"/>
    <pivotField numFmtId="9" showAll="0"/>
    <pivotField showAll="0" defaultSubtotal="0"/>
    <pivotField numFmtId="9" showAll="0"/>
    <pivotField showAll="0" defaultSubtotal="0"/>
    <pivotField numFmtId="9" showAll="0"/>
  </pivotFields>
  <rowFields count="1">
    <field x="0"/>
  </rowFields>
  <rowItems count="4">
    <i>
      <x v="6"/>
    </i>
    <i>
      <x v="7"/>
    </i>
    <i>
      <x v="8"/>
    </i>
    <i t="grand">
      <x/>
    </i>
  </rowItems>
  <colFields count="1">
    <field x="-2"/>
  </colFields>
  <colItems count="2">
    <i>
      <x/>
    </i>
    <i i="1">
      <x v="1"/>
    </i>
  </colItems>
  <dataFields count="2">
    <dataField name="Number of Adults" fld="1" baseField="0" baseItem="0"/>
    <dataField name="Adults with increased non-employment cash income" fld="4" baseField="0" baseItem="0"/>
  </dataFields>
  <formats count="1">
    <format dxfId="45">
      <pivotArea outline="0" collapsedLevelsAreSubtotals="1" fieldPosition="0"/>
    </format>
  </formats>
  <chartFormats count="3">
    <chartFormat chart="29" format="0" series="1">
      <pivotArea type="data" outline="0" fieldPosition="0">
        <references count="1">
          <reference field="4294967294" count="1" selected="0">
            <x v="0"/>
          </reference>
        </references>
      </pivotArea>
    </chartFormat>
    <chartFormat chart="32" format="0" series="1">
      <pivotArea type="data" outline="0" fieldPosition="0">
        <references count="1">
          <reference field="4294967294" count="1" selected="0">
            <x v="0"/>
          </reference>
        </references>
      </pivotArea>
    </chartFormat>
    <chartFormat chart="3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2"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5" rowHeaderCaption="7b.2">
  <location ref="L49:N53"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showAll="0" defaultSubtotal="0"/>
    <pivotField numFmtId="9" showAll="0" defaultSubtotal="0"/>
    <pivotField showAll="0" defaultSubtotal="0"/>
    <pivotField numFmtId="9" showAll="0" defaultSubtotal="0"/>
    <pivotField showAll="0" defaultSubtotal="0"/>
    <pivotField numFmtId="9" showAll="0" defaultSubtotal="0"/>
    <pivotField numFmtId="164" showAll="0" defaultSubtotal="0"/>
    <pivotField numFmtId="164" showAll="0" defaultSubtotal="0"/>
    <pivotField showAll="0" defaultSubtotal="0"/>
    <pivotField showAll="0" defaultSubtotal="0"/>
    <pivotField showAll="0" defaultSubtotal="0"/>
    <pivotField numFmtId="9" showAll="0" defaultSubtotal="0"/>
    <pivotField showAll="0" defaultSubtotal="0"/>
    <pivotField showAll="0" defaultSubtotal="0"/>
    <pivotField numFmtId="9" showAll="0" defaultSubtotal="0"/>
    <pivotField dataField="1" showAll="0" defaultSubtotal="0"/>
    <pivotField dataField="1" showAll="0" defaultSubtotal="0"/>
    <pivotField showAll="0" defaultSubtotal="0"/>
  </pivotFields>
  <rowFields count="1">
    <field x="0"/>
  </rowFields>
  <rowItems count="4">
    <i>
      <x v="15"/>
    </i>
    <i>
      <x v="16"/>
    </i>
    <i>
      <x v="17"/>
    </i>
    <i t="grand">
      <x/>
    </i>
  </rowItems>
  <colFields count="1">
    <field x="-2"/>
  </colFields>
  <colItems count="2">
    <i>
      <x/>
    </i>
    <i i="1">
      <x v="1"/>
    </i>
  </colItems>
  <dataFields count="2">
    <dataField name="# of persons in all PH projects except PH-RRH" fld="22" baseField="0" baseItem="0"/>
    <dataField name="# of persons in all PH projects except PH-RRH who exited to PH destinations" fld="23" baseField="0" baseItem="0"/>
  </dataFields>
  <formats count="6">
    <format dxfId="127">
      <pivotArea collapsedLevelsAreSubtotals="1" fieldPosition="0">
        <references count="1">
          <reference field="0" count="0"/>
        </references>
      </pivotArea>
    </format>
    <format dxfId="126">
      <pivotArea type="all" dataOnly="0" outline="0" fieldPosition="0"/>
    </format>
    <format dxfId="125">
      <pivotArea outline="0" collapsedLevelsAreSubtotals="1" fieldPosition="0"/>
    </format>
    <format dxfId="124">
      <pivotArea field="0" type="button" dataOnly="0" labelOnly="1" outline="0" axis="axisRow" fieldPosition="0"/>
    </format>
    <format dxfId="123">
      <pivotArea dataOnly="0" labelOnly="1" fieldPosition="0">
        <references count="1">
          <reference field="0" count="0"/>
        </references>
      </pivotArea>
    </format>
    <format dxfId="122">
      <pivotArea dataOnly="0" labelOnly="1" grandRow="1" outline="0" fieldPosition="0"/>
    </format>
  </formats>
  <chartFormats count="2">
    <chartFormat chart="44" format="4" series="1">
      <pivotArea type="data" outline="0" fieldPosition="0">
        <references count="1">
          <reference field="4294967294" count="1" selected="0">
            <x v="0"/>
          </reference>
        </references>
      </pivotArea>
    </chartFormat>
    <chartFormat chart="44"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54" rowHeaderCaption="1.1 Change">
  <location ref="H12:K16"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dataField="1" numFmtId="9" showAll="0" defaultSubtotal="0"/>
    <pivotField dataField="1" numFmtId="9" showAll="0" defaultSubtotal="0"/>
    <pivotField showAll="0" defaultSubtotal="0"/>
    <pivotField numFmtId="9" showAll="0" defaultSubtotal="0"/>
    <pivotField showAll="0" defaultSubtotal="0"/>
    <pivotField dataField="1" numFmtId="9" showAll="0" defaultSubtotal="0"/>
    <pivotField showAll="0" defaultSubtotal="0"/>
    <pivotField numFmtId="9" showAll="0" defaultSubtotal="0"/>
    <pivotField numFmtId="164" showAll="0" defaultSubtotal="0"/>
    <pivotField numFmtId="164" showAll="0" defaultSubtotal="0"/>
    <pivotField showAll="0" defaultSubtotal="0"/>
    <pivotField showAll="0" defaultSubtotal="0"/>
    <pivotField showAll="0" defaultSubtotal="0"/>
    <pivotField numFmtId="9" showAll="0" defaultSubtotal="0"/>
    <pivotField showAll="0" defaultSubtotal="0"/>
    <pivotField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3">
    <i>
      <x/>
    </i>
    <i i="1">
      <x v="1"/>
    </i>
    <i i="2">
      <x v="2"/>
    </i>
  </colItems>
  <dataFields count="3">
    <dataField name="% Change in Average LOT ES-SH" fld="5" baseField="0" baseItem="0"/>
    <dataField name="% Change in Median LOT ES-SH" fld="10" baseField="0" baseItem="0"/>
    <dataField name="HUD High Performing Community Desired Reduction" fld="6" baseField="0" baseItem="0"/>
  </dataFields>
  <formats count="6">
    <format dxfId="133">
      <pivotArea type="all" dataOnly="0" outline="0" fieldPosition="0"/>
    </format>
    <format dxfId="132">
      <pivotArea outline="0" collapsedLevelsAreSubtotals="1" fieldPosition="0"/>
    </format>
    <format dxfId="131">
      <pivotArea field="0" type="button" dataOnly="0" labelOnly="1" outline="0" axis="axisRow" fieldPosition="0"/>
    </format>
    <format dxfId="130">
      <pivotArea dataOnly="0" labelOnly="1" fieldPosition="0">
        <references count="1">
          <reference field="0" count="0"/>
        </references>
      </pivotArea>
    </format>
    <format dxfId="129">
      <pivotArea dataOnly="0" labelOnly="1" grandRow="1" outline="0" fieldPosition="0"/>
    </format>
    <format dxfId="128">
      <pivotArea collapsedLevelsAreSubtotals="1" fieldPosition="0">
        <references count="1">
          <reference field="0" count="0"/>
        </references>
      </pivotArea>
    </format>
  </formats>
  <chartFormats count="3">
    <chartFormat chart="50" format="4" series="1">
      <pivotArea type="data" outline="0" fieldPosition="0">
        <references count="1">
          <reference field="4294967294" count="1" selected="0">
            <x v="0"/>
          </reference>
        </references>
      </pivotArea>
    </chartFormat>
    <chartFormat chart="50" format="5" series="1">
      <pivotArea type="data" outline="0" fieldPosition="0">
        <references count="1">
          <reference field="4294967294" count="1" selected="0">
            <x v="2"/>
          </reference>
        </references>
      </pivotArea>
    </chartFormat>
    <chartFormat chart="50"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62" rowHeaderCaption="1.2 Change">
  <location ref="H21:J25"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showAll="0" defaultSubtotal="0"/>
    <pivotField dataField="1" numFmtId="9" showAll="0" defaultSubtotal="0"/>
    <pivotField showAll="0" defaultSubtotal="0"/>
    <pivotField numFmtId="9" showAll="0" defaultSubtotal="0"/>
    <pivotField showAll="0" defaultSubtotal="0"/>
    <pivotField dataField="1" numFmtId="9" showAll="0" defaultSubtotal="0"/>
    <pivotField numFmtId="164" showAll="0" defaultSubtotal="0"/>
    <pivotField numFmtId="164" showAll="0" defaultSubtotal="0"/>
    <pivotField showAll="0" defaultSubtotal="0"/>
    <pivotField showAll="0" defaultSubtotal="0"/>
    <pivotField showAll="0" defaultSubtotal="0"/>
    <pivotField numFmtId="9" showAll="0" defaultSubtotal="0"/>
    <pivotField showAll="0" defaultSubtotal="0"/>
    <pivotField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2">
    <i>
      <x/>
    </i>
    <i i="1">
      <x v="1"/>
    </i>
  </colItems>
  <dataFields count="2">
    <dataField name="% Change in Average LOT ES-SH-TH" fld="8" baseField="0" baseItem="0"/>
    <dataField name="% Change in Median LOT ES-SH-TH" fld="12" baseField="0" baseItem="0"/>
  </dataFields>
  <formats count="6">
    <format dxfId="139">
      <pivotArea type="all" dataOnly="0" outline="0" fieldPosition="0"/>
    </format>
    <format dxfId="138">
      <pivotArea outline="0" collapsedLevelsAreSubtotals="1" fieldPosition="0"/>
    </format>
    <format dxfId="137">
      <pivotArea field="0" type="button" dataOnly="0" labelOnly="1" outline="0" axis="axisRow" fieldPosition="0"/>
    </format>
    <format dxfId="136">
      <pivotArea dataOnly="0" labelOnly="1" fieldPosition="0">
        <references count="1">
          <reference field="0" count="0"/>
        </references>
      </pivotArea>
    </format>
    <format dxfId="135">
      <pivotArea dataOnly="0" labelOnly="1" grandRow="1" outline="0" fieldPosition="0"/>
    </format>
    <format dxfId="134">
      <pivotArea collapsedLevelsAreSubtotals="1" fieldPosition="0">
        <references count="1">
          <reference field="0" count="0"/>
        </references>
      </pivotArea>
    </format>
  </formats>
  <chartFormats count="2">
    <chartFormat chart="60" format="8" series="1">
      <pivotArea type="data" outline="0" fieldPosition="0">
        <references count="1">
          <reference field="4294967294" count="1" selected="0">
            <x v="0"/>
          </reference>
        </references>
      </pivotArea>
    </chartFormat>
    <chartFormat chart="60" format="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2" rowHeaderCaption="5.1 &amp; 5.2">
  <location ref="C31:E35"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showAll="0" defaultSubtotal="0"/>
    <pivotField numFmtId="9" showAll="0" defaultSubtotal="0"/>
    <pivotField showAll="0" defaultSubtotal="0"/>
    <pivotField numFmtId="9" showAll="0" defaultSubtotal="0"/>
    <pivotField showAll="0" defaultSubtotal="0"/>
    <pivotField numFmtId="9" showAll="0" defaultSubtotal="0"/>
    <pivotField dataField="1" numFmtId="164" showAll="0" defaultSubtotal="0"/>
    <pivotField dataField="1" numFmtId="164" showAll="0" defaultSubtotal="0"/>
    <pivotField showAll="0" defaultSubtotal="0"/>
    <pivotField showAll="0" defaultSubtotal="0"/>
    <pivotField showAll="0" defaultSubtotal="0"/>
    <pivotField numFmtId="9" showAll="0" defaultSubtotal="0"/>
    <pivotField showAll="0" defaultSubtotal="0"/>
    <pivotField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2">
    <i>
      <x/>
    </i>
    <i i="1">
      <x v="1"/>
    </i>
  </colItems>
  <dataFields count="2">
    <dataField name="5.1 # of persons entering ES, SH, and TH projects with no prior enrollment in HMIS" fld="13" baseField="0" baseItem="0"/>
    <dataField name="5.2 # of persons entering ES, SH, TH, &amp; PH projects with no prior enrollment in HMIS" fld="14" baseField="0" baseItem="0"/>
  </dataFields>
  <formats count="6">
    <format dxfId="145">
      <pivotArea collapsedLevelsAreSubtotals="1" fieldPosition="0">
        <references count="1">
          <reference field="0" count="0"/>
        </references>
      </pivotArea>
    </format>
    <format dxfId="144">
      <pivotArea type="all" dataOnly="0" outline="0" fieldPosition="0"/>
    </format>
    <format dxfId="143">
      <pivotArea outline="0" collapsedLevelsAreSubtotals="1" fieldPosition="0"/>
    </format>
    <format dxfId="142">
      <pivotArea field="0" type="button" dataOnly="0" labelOnly="1" outline="0" axis="axisRow" fieldPosition="0"/>
    </format>
    <format dxfId="141">
      <pivotArea dataOnly="0" labelOnly="1" fieldPosition="0">
        <references count="1">
          <reference field="0" count="0"/>
        </references>
      </pivotArea>
    </format>
    <format dxfId="140">
      <pivotArea dataOnly="0" labelOnly="1" grandRow="1" outline="0" fieldPosition="0"/>
    </format>
  </formats>
  <chartFormats count="2">
    <chartFormat chart="41" format="4" series="1">
      <pivotArea type="data" outline="0" fieldPosition="0">
        <references count="1">
          <reference field="4294967294" count="1" selected="0">
            <x v="0"/>
          </reference>
        </references>
      </pivotArea>
    </chartFormat>
    <chartFormat chart="4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2" rowHeaderCaption="7a.1">
  <location ref="C49:F53"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showAll="0" defaultSubtotal="0"/>
    <pivotField numFmtId="9" showAll="0" defaultSubtotal="0"/>
    <pivotField showAll="0" defaultSubtotal="0"/>
    <pivotField numFmtId="9" showAll="0" defaultSubtotal="0"/>
    <pivotField showAll="0" defaultSubtotal="0"/>
    <pivotField numFmtId="9" showAll="0" defaultSubtotal="0"/>
    <pivotField numFmtId="164" showAll="0" defaultSubtotal="0"/>
    <pivotField numFmtId="164" showAll="0" defaultSubtotal="0"/>
    <pivotField dataField="1" showAll="0" defaultSubtotal="0"/>
    <pivotField dataField="1" showAll="0" defaultSubtotal="0"/>
    <pivotField dataField="1" showAll="0" defaultSubtotal="0"/>
    <pivotField numFmtId="9" showAll="0" defaultSubtotal="0"/>
    <pivotField showAll="0" defaultSubtotal="0"/>
    <pivotField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3">
    <i>
      <x/>
    </i>
    <i i="1">
      <x v="1"/>
    </i>
    <i i="2">
      <x v="2"/>
    </i>
  </colItems>
  <dataFields count="3">
    <dataField name="# of Persons who exit SO" fld="15" baseField="0" baseItem="0"/>
    <dataField name="# Exits to temporary &amp; some institutional" fld="16" baseField="0" baseItem="0"/>
    <dataField name="# Exits to PH destinations" fld="17" baseField="0" baseItem="0"/>
  </dataFields>
  <formats count="6">
    <format dxfId="151">
      <pivotArea collapsedLevelsAreSubtotals="1" fieldPosition="0">
        <references count="1">
          <reference field="0" count="0"/>
        </references>
      </pivotArea>
    </format>
    <format dxfId="150">
      <pivotArea type="all" dataOnly="0" outline="0" fieldPosition="0"/>
    </format>
    <format dxfId="149">
      <pivotArea outline="0" collapsedLevelsAreSubtotals="1" fieldPosition="0"/>
    </format>
    <format dxfId="148">
      <pivotArea field="0" type="button" dataOnly="0" labelOnly="1" outline="0" axis="axisRow" fieldPosition="0"/>
    </format>
    <format dxfId="147">
      <pivotArea dataOnly="0" labelOnly="1" fieldPosition="0">
        <references count="1">
          <reference field="0" count="0"/>
        </references>
      </pivotArea>
    </format>
    <format dxfId="146">
      <pivotArea dataOnly="0" labelOnly="1" grandRow="1" outline="0" fieldPosition="0"/>
    </format>
  </formats>
  <chartFormats count="3">
    <chartFormat chart="40" format="6" series="1">
      <pivotArea type="data" outline="0" fieldPosition="0">
        <references count="1">
          <reference field="4294967294" count="1" selected="0">
            <x v="0"/>
          </reference>
        </references>
      </pivotArea>
    </chartFormat>
    <chartFormat chart="40" format="7" series="1">
      <pivotArea type="data" outline="0" fieldPosition="0">
        <references count="1">
          <reference field="4294967294" count="1" selected="0">
            <x v="1"/>
          </reference>
        </references>
      </pivotArea>
    </chartFormat>
    <chartFormat chart="40"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21" cacheId="4" applyNumberFormats="0" applyBorderFormats="0" applyFontFormats="0" applyPatternFormats="0" applyAlignmentFormats="0" applyWidthHeightFormats="1" dataCaption="Values" updatedVersion="5" minRefreshableVersion="3" itemPrintTitles="1" createdVersion="5" indent="0" outline="1" outlineData="1" multipleFieldFilters="0" chartFormat="42" rowHeaderCaption="7b.1">
  <location ref="H49:J53" firstHeaderRow="0" firstDataRow="1" firstDataCol="1"/>
  <pivotFields count="25">
    <pivotField axis="axisRow" numFmtId="17" showAll="0">
      <items count="19">
        <item m="1" x="16"/>
        <item m="1" x="14"/>
        <item m="1" x="12"/>
        <item m="1" x="9"/>
        <item m="1" x="13"/>
        <item m="1" x="10"/>
        <item m="1" x="8"/>
        <item m="1" x="7"/>
        <item m="1" x="6"/>
        <item m="1" x="5"/>
        <item m="1" x="4"/>
        <item m="1" x="3"/>
        <item m="1" x="17"/>
        <item m="1" x="11"/>
        <item m="1" x="15"/>
        <item x="0"/>
        <item x="1"/>
        <item x="2"/>
        <item t="default"/>
      </items>
    </pivotField>
    <pivotField showAll="0" defaultSubtotal="0"/>
    <pivotField numFmtId="164" showAll="0" defaultSubtotal="0"/>
    <pivotField showAll="0" defaultSubtotal="0"/>
    <pivotField showAll="0" defaultSubtotal="0"/>
    <pivotField numFmtId="9" showAll="0" defaultSubtotal="0"/>
    <pivotField numFmtId="9" showAll="0" defaultSubtotal="0"/>
    <pivotField showAll="0" defaultSubtotal="0"/>
    <pivotField numFmtId="9" showAll="0" defaultSubtotal="0"/>
    <pivotField showAll="0" defaultSubtotal="0"/>
    <pivotField numFmtId="9" showAll="0" defaultSubtotal="0"/>
    <pivotField showAll="0" defaultSubtotal="0"/>
    <pivotField numFmtId="9" showAll="0" defaultSubtotal="0"/>
    <pivotField numFmtId="164" showAll="0" defaultSubtotal="0"/>
    <pivotField numFmtId="164" showAll="0" defaultSubtotal="0"/>
    <pivotField showAll="0" defaultSubtotal="0"/>
    <pivotField showAll="0" defaultSubtotal="0"/>
    <pivotField showAll="0" defaultSubtotal="0"/>
    <pivotField numFmtId="9" showAll="0" defaultSubtotal="0"/>
    <pivotField dataField="1" showAll="0" defaultSubtotal="0"/>
    <pivotField dataField="1" showAll="0" defaultSubtotal="0"/>
    <pivotField numFmtId="9" showAll="0" defaultSubtotal="0"/>
    <pivotField showAll="0" defaultSubtotal="0"/>
    <pivotField showAll="0" defaultSubtotal="0"/>
    <pivotField showAll="0" defaultSubtotal="0"/>
  </pivotFields>
  <rowFields count="1">
    <field x="0"/>
  </rowFields>
  <rowItems count="4">
    <i>
      <x v="15"/>
    </i>
    <i>
      <x v="16"/>
    </i>
    <i>
      <x v="17"/>
    </i>
    <i t="grand">
      <x/>
    </i>
  </rowItems>
  <colFields count="1">
    <field x="-2"/>
  </colFields>
  <colItems count="2">
    <i>
      <x/>
    </i>
    <i i="1">
      <x v="1"/>
    </i>
  </colItems>
  <dataFields count="2">
    <dataField name="# of persons in ES, SH, TH, &amp; PH-RRH who exited" fld="19" baseField="0" baseItem="0"/>
    <dataField name="# of persons in ES, SH, TH, &amp; PH-RRH who exited to PH destinations" fld="20" baseField="0" baseItem="0"/>
  </dataFields>
  <formats count="6">
    <format dxfId="157">
      <pivotArea collapsedLevelsAreSubtotals="1" fieldPosition="0">
        <references count="1">
          <reference field="0" count="0"/>
        </references>
      </pivotArea>
    </format>
    <format dxfId="156">
      <pivotArea type="all" dataOnly="0" outline="0" fieldPosition="0"/>
    </format>
    <format dxfId="155">
      <pivotArea outline="0" collapsedLevelsAreSubtotals="1" fieldPosition="0"/>
    </format>
    <format dxfId="154">
      <pivotArea field="0" type="button" dataOnly="0" labelOnly="1" outline="0" axis="axisRow" fieldPosition="0"/>
    </format>
    <format dxfId="153">
      <pivotArea dataOnly="0" labelOnly="1" fieldPosition="0">
        <references count="1">
          <reference field="0" count="0"/>
        </references>
      </pivotArea>
    </format>
    <format dxfId="152">
      <pivotArea dataOnly="0" labelOnly="1" grandRow="1" outline="0" fieldPosition="0"/>
    </format>
  </formats>
  <chartFormats count="2">
    <chartFormat chart="41" format="4" series="1">
      <pivotArea type="data" outline="0" fieldPosition="0">
        <references count="1">
          <reference field="4294967294" count="1" selected="0">
            <x v="0"/>
          </reference>
        </references>
      </pivotArea>
    </chartFormat>
    <chartFormat chart="4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ject_Type" sourceName="Project Type">
  <pivotTables>
    <pivotTable tabId="12" name="PivotTable16"/>
    <pivotTable tabId="12" name="PivotTable1"/>
    <pivotTable tabId="12" name="PivotTable14"/>
    <pivotTable tabId="12" name="PivotTable15"/>
  </pivotTables>
  <data>
    <tabular pivotCacheId="1">
      <items count="6">
        <i x="1"/>
        <i x="4"/>
        <i x="3"/>
        <i x="0"/>
        <i x="2"/>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ject Type" cache="Slicer_Project_Type" caption="Project Type" columnCount="6" rowHeight="225425"/>
</slicers>
</file>

<file path=xl/tables/table1.xml><?xml version="1.0" encoding="utf-8"?>
<table xmlns="http://schemas.openxmlformats.org/spreadsheetml/2006/main" id="1" name="Table1" displayName="Table1" ref="A1:Y4" totalsRowShown="0" headerRowDxfId="103" dataDxfId="102">
  <autoFilter ref="A1:Y4">
    <filterColumn colId="0" hiddenButton="1"/>
    <filterColumn colId="3" hiddenButton="1"/>
    <filterColumn colId="7" hiddenButton="1"/>
    <filterColumn colId="9" hiddenButton="1"/>
    <filterColumn colId="11"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Year Ending In" dataDxfId="101"/>
    <tableColumn id="9" name="1.1 Persons in ES &amp; SH" dataDxfId="100" dataCellStyle="Comma"/>
    <tableColumn id="2" name="1.2 Persons in ES, SH, &amp; TH" dataDxfId="99" dataCellStyle="Comma"/>
    <tableColumn id="4" name="1.1  Avg LOT ES SH" dataDxfId="98"/>
    <tableColumn id="8" name="HUD High-Performing Community" dataDxfId="97"/>
    <tableColumn id="3" name="1.1 Avg % Change" dataDxfId="96"/>
    <tableColumn id="10" name="HUD HPC" dataDxfId="95" dataCellStyle="Percent"/>
    <tableColumn id="5" name="1.2 Agvg LOT ES SH TH" dataDxfId="94"/>
    <tableColumn id="11" name="1.2 Avg Chang" dataDxfId="93" dataCellStyle="Percent"/>
    <tableColumn id="6" name="1.1 Median ES SH" dataDxfId="92"/>
    <tableColumn id="12" name="1.1 Medin % Change" dataDxfId="91" dataCellStyle="Percent"/>
    <tableColumn id="7" name="1.2 Median ESSHTH" dataDxfId="90"/>
    <tableColumn id="107" name="1.2 % Change Median LOT" dataDxfId="89" dataCellStyle="Percent">
      <calculatedColumnFormula>(Table1[[#This Row],[1.2 Median ESSHTH]]/#REF!)-1</calculatedColumnFormula>
    </tableColumn>
    <tableColumn id="92" name="5.1 ES-SH-TH 1st Time Homeless" dataDxfId="88" dataCellStyle="Comma"/>
    <tableColumn id="95" name="5.2 ES-SH-TH-PH 1st Time Homeless" dataDxfId="87" dataCellStyle="Comma"/>
    <tableColumn id="96" name="7a. 1Persons who exit SO" dataDxfId="86" dataCellStyle="Comma"/>
    <tableColumn id="97" name="7a. 1 Exits to temp institutional" dataDxfId="85" dataCellStyle="Comma"/>
    <tableColumn id="98" name="7a.1 Exits to PH" dataDxfId="84" dataCellStyle="Comma"/>
    <tableColumn id="99" name="7a.1 percent succesful exits" dataDxfId="83" dataCellStyle="Percent"/>
    <tableColumn id="100" name="7b. 1 Persons who exit ES, SH, TH and PH-RRH" dataDxfId="82" dataCellStyle="Comma"/>
    <tableColumn id="101" name="7b. 1 Exits to PH" dataDxfId="81" dataCellStyle="Comma"/>
    <tableColumn id="102" name="7b. 1 percent succuesful exits" dataDxfId="80" dataCellStyle="Percent"/>
    <tableColumn id="103" name="7b. 2 Person in all PH except PH-RRH" dataDxfId="79" dataCellStyle="Comma"/>
    <tableColumn id="104" name="7b. 2 Exits to PH" dataDxfId="78" dataCellStyle="Comma"/>
    <tableColumn id="105" name="7b.2 Succesful Exits" dataDxfId="77" dataCellStyle="Percent"/>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L19" totalsRowShown="0" headerRowDxfId="72" dataDxfId="71" headerRowCellStyle="Percent" dataCellStyle="Percent">
  <autoFilter ref="A1:L19"/>
  <tableColumns count="12">
    <tableColumn id="1" name="Year Ending In" dataDxfId="70"/>
    <tableColumn id="2" name="Project Type" dataDxfId="69"/>
    <tableColumn id="3" name="2 Exits (2 years prior)" dataDxfId="68" dataCellStyle="Comma"/>
    <tableColumn id="4" name="# of Returns Less than 6 Months" dataDxfId="67" dataCellStyle="Comma"/>
    <tableColumn id="5" name="% of Returns Less than 6" dataDxfId="66" dataCellStyle="Percent"/>
    <tableColumn id="6" name="# of Returns from 6 to 12 Months" dataDxfId="65" dataCellStyle="Comma"/>
    <tableColumn id="7" name="% Returns from 6 to 12" dataDxfId="64" dataCellStyle="Percent"/>
    <tableColumn id="8" name="# of Retuns from 13 to 24 Months" dataDxfId="63" dataCellStyle="Comma"/>
    <tableColumn id="9" name="% of Returns from 13 to 24" dataDxfId="62" dataCellStyle="Percent"/>
    <tableColumn id="10" name="# of Returns in 2 Years" dataDxfId="61" dataCellStyle="Comma"/>
    <tableColumn id="11" name="% of Returns in 2 Yr" dataDxfId="60" dataCellStyle="Percent"/>
    <tableColumn id="12" name="HUD High Perfoming Community" dataDxfId="59" dataCellStyle="Percent"/>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H5" totalsRowShown="0" headerRowDxfId="55" dataDxfId="54" dataCellStyle="Comma">
  <autoFilter ref="A1:H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roject Type" dataDxfId="53" dataCellStyle="Comma"/>
    <tableColumn id="2" name="2015" dataDxfId="52" dataCellStyle="Comma"/>
    <tableColumn id="3" name="2016" dataDxfId="51" dataCellStyle="Comma"/>
    <tableColumn id="4" name="15/16 Diff" dataDxfId="50" dataCellStyle="Comma">
      <calculatedColumnFormula>Table5[[#This Row],[2016]]-Table5[[#This Row],[2015]]</calculatedColumnFormula>
    </tableColumn>
    <tableColumn id="5" name="15/16 Diff %" dataDxfId="49" dataCellStyle="Percent">
      <calculatedColumnFormula>Table5[[#This Row],[15/16 Diff]]/Table5[[#This Row],[2015]]</calculatedColumnFormula>
    </tableColumn>
    <tableColumn id="6" name="2017" dataDxfId="48" dataCellStyle="Comma"/>
    <tableColumn id="7" name="17/16 Diff" dataDxfId="47" dataCellStyle="Comma">
      <calculatedColumnFormula>Table5[[#This Row],[2017]]-Table5[[#This Row],[2016]]</calculatedColumnFormula>
    </tableColumn>
    <tableColumn id="8" name="17/16 %Diff" dataDxfId="46" dataCellStyle="Percent">
      <calculatedColumnFormula>Table5[[#This Row],[17/16 Diff]]/Table5[[#This Row],[2016]]</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O4" totalsRowShown="0" headerRowDxfId="19" dataDxfId="17" headerRowBorderDxfId="18" tableBorderDxfId="16" totalsRowBorderDxfId="15" headerRowCellStyle="Percent" dataCellStyle="Percent">
  <autoFilter ref="A1:O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Year Ending In" dataDxfId="14"/>
    <tableColumn id="2" name="Number of adults (system stayers)" dataDxfId="13" dataCellStyle="Percent"/>
    <tableColumn id="3" name="4.1 Number of adults with increased earned income" dataDxfId="12" dataCellStyle="Percent"/>
    <tableColumn id="4" name="4.1 Percentage of adults with increased earned income" dataDxfId="11" dataCellStyle="Percent"/>
    <tableColumn id="6" name="4.2 Number of adults with non-employement income" dataDxfId="10" dataCellStyle="Percent"/>
    <tableColumn id="7" name="4.2 Percentage of adults who increased non-employment income" dataDxfId="9" dataCellStyle="Percent"/>
    <tableColumn id="9" name="4.3 Number of adults with increased total income" dataDxfId="8" dataCellStyle="Percent"/>
    <tableColumn id="10" name="4.3 Percentage of adults who increased total income" dataDxfId="7" dataCellStyle="Percent"/>
    <tableColumn id="12" name="Number of adults who exited (system leavers)" dataDxfId="6" dataCellStyle="Percent"/>
    <tableColumn id="13" name="4.4 Number of adults who exited with increased earned income" dataDxfId="5" dataCellStyle="Percent"/>
    <tableColumn id="14" name="4.4 percentage of adults who increased earned income" dataDxfId="4" dataCellStyle="Percent"/>
    <tableColumn id="16" name="4.5 Number of adults who exited with non-employment cash income" dataDxfId="3" dataCellStyle="Percent"/>
    <tableColumn id="17" name="4.5 percentage of adults who increased non-emplotment income" dataDxfId="2" dataCellStyle="Percent"/>
    <tableColumn id="19" name="4.6 Number of adults who exited with increased total income" dataDxfId="1" dataCellStyle="Percent"/>
    <tableColumn id="20" name="4.6 percentage of adults who increased total income" dataDxfId="0" dataCellStyle="Percent"/>
  </tableColumns>
  <tableStyleInfo name="TableStyleMedium2" showFirstColumn="0" showLastColumn="0" showRowStripes="1" showColumnStripes="0"/>
</table>
</file>

<file path=xl/theme/theme1.xml><?xml version="1.0" encoding="utf-8"?>
<a:theme xmlns:a="http://schemas.openxmlformats.org/drawingml/2006/main" name="MaineHousing">
  <a:themeElements>
    <a:clrScheme name="MaineHousing">
      <a:dk1>
        <a:srgbClr val="000000"/>
      </a:dk1>
      <a:lt1>
        <a:srgbClr val="FFFFFF"/>
      </a:lt1>
      <a:dk2>
        <a:srgbClr val="363B73"/>
      </a:dk2>
      <a:lt2>
        <a:srgbClr val="EEECE1"/>
      </a:lt2>
      <a:accent1>
        <a:srgbClr val="363B73"/>
      </a:accent1>
      <a:accent2>
        <a:srgbClr val="AFBD20"/>
      </a:accent2>
      <a:accent3>
        <a:srgbClr val="E9A713"/>
      </a:accent3>
      <a:accent4>
        <a:srgbClr val="E4701D"/>
      </a:accent4>
      <a:accent5>
        <a:srgbClr val="7379BD"/>
      </a:accent5>
      <a:accent6>
        <a:srgbClr val="DAE56A"/>
      </a:accent6>
      <a:hlink>
        <a:srgbClr val="0000FF"/>
      </a:hlink>
      <a:folHlink>
        <a:srgbClr val="800080"/>
      </a:folHlink>
    </a:clrScheme>
    <a:fontScheme name="MaineHousing">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MaineHousing">
    <a:dk1>
      <a:srgbClr val="000000"/>
    </a:dk1>
    <a:lt1>
      <a:srgbClr val="FFFFFF"/>
    </a:lt1>
    <a:dk2>
      <a:srgbClr val="363B73"/>
    </a:dk2>
    <a:lt2>
      <a:srgbClr val="EEECE1"/>
    </a:lt2>
    <a:accent1>
      <a:srgbClr val="363B73"/>
    </a:accent1>
    <a:accent2>
      <a:srgbClr val="AFBD20"/>
    </a:accent2>
    <a:accent3>
      <a:srgbClr val="E9A713"/>
    </a:accent3>
    <a:accent4>
      <a:srgbClr val="E4701D"/>
    </a:accent4>
    <a:accent5>
      <a:srgbClr val="7379BD"/>
    </a:accent5>
    <a:accent6>
      <a:srgbClr val="DAE56A"/>
    </a:accent6>
    <a:hlink>
      <a:srgbClr val="0000FF"/>
    </a:hlink>
    <a:folHlink>
      <a:srgbClr val="800080"/>
    </a:folHlink>
  </a:clrScheme>
  <a:fontScheme name="MaineHousing">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hudexchange.info/resources/documents/System-Performance-Measures-FAQs.pdf" TargetMode="External"/><Relationship Id="rId7" Type="http://schemas.openxmlformats.org/officeDocument/2006/relationships/printerSettings" Target="../printerSettings/printerSettings1.bin"/><Relationship Id="rId2" Type="http://schemas.openxmlformats.org/officeDocument/2006/relationships/hyperlink" Target="http://www.hudexchange.info/resources/documents/System-Performance-Measures-Introductory-Guide.pdf" TargetMode="External"/><Relationship Id="rId1" Type="http://schemas.openxmlformats.org/officeDocument/2006/relationships/hyperlink" Target="http://www.mainehmis.org/" TargetMode="External"/><Relationship Id="rId6" Type="http://schemas.openxmlformats.org/officeDocument/2006/relationships/hyperlink" Target="mailto:stibbitts@mainehousing.org" TargetMode="External"/><Relationship Id="rId5" Type="http://schemas.openxmlformats.org/officeDocument/2006/relationships/hyperlink" Target="mailto:cbarr@mainehousing.org" TargetMode="External"/><Relationship Id="rId4" Type="http://schemas.openxmlformats.org/officeDocument/2006/relationships/hyperlink" Target="http://www.hudexchange.info/resources/documents/system-performance-measures-in-context.pdf" TargetMode="Externa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5" Type="http://schemas.openxmlformats.org/officeDocument/2006/relationships/table" Target="../tables/table2.xml"/><Relationship Id="rId4" Type="http://schemas.openxmlformats.org/officeDocument/2006/relationships/pivotTable" Target="../pivotTables/pivotTable13.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16.xml"/><Relationship Id="rId2" Type="http://schemas.openxmlformats.org/officeDocument/2006/relationships/pivotTable" Target="../pivotTables/pivotTable15.xml"/><Relationship Id="rId1" Type="http://schemas.openxmlformats.org/officeDocument/2006/relationships/pivotTable" Target="../pivotTables/pivotTable14.xml"/><Relationship Id="rId5" Type="http://schemas.openxmlformats.org/officeDocument/2006/relationships/table" Target="../tables/table3.xm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pivotTable" Target="../pivotTables/pivotTable24.xml"/><Relationship Id="rId13" Type="http://schemas.openxmlformats.org/officeDocument/2006/relationships/pivotTable" Target="../pivotTables/pivotTable29.xml"/><Relationship Id="rId18" Type="http://schemas.openxmlformats.org/officeDocument/2006/relationships/pivotTable" Target="../pivotTables/pivotTable34.xml"/><Relationship Id="rId3" Type="http://schemas.openxmlformats.org/officeDocument/2006/relationships/pivotTable" Target="../pivotTables/pivotTable19.xml"/><Relationship Id="rId21" Type="http://schemas.openxmlformats.org/officeDocument/2006/relationships/printerSettings" Target="../printerSettings/printerSettings11.bin"/><Relationship Id="rId7" Type="http://schemas.openxmlformats.org/officeDocument/2006/relationships/pivotTable" Target="../pivotTables/pivotTable23.xml"/><Relationship Id="rId12" Type="http://schemas.openxmlformats.org/officeDocument/2006/relationships/pivotTable" Target="../pivotTables/pivotTable28.xml"/><Relationship Id="rId17" Type="http://schemas.openxmlformats.org/officeDocument/2006/relationships/pivotTable" Target="../pivotTables/pivotTable33.xml"/><Relationship Id="rId2" Type="http://schemas.openxmlformats.org/officeDocument/2006/relationships/pivotTable" Target="../pivotTables/pivotTable18.xml"/><Relationship Id="rId16" Type="http://schemas.openxmlformats.org/officeDocument/2006/relationships/pivotTable" Target="../pivotTables/pivotTable32.xml"/><Relationship Id="rId20" Type="http://schemas.openxmlformats.org/officeDocument/2006/relationships/pivotTable" Target="../pivotTables/pivotTable36.xml"/><Relationship Id="rId1" Type="http://schemas.openxmlformats.org/officeDocument/2006/relationships/pivotTable" Target="../pivotTables/pivotTable17.xml"/><Relationship Id="rId6" Type="http://schemas.openxmlformats.org/officeDocument/2006/relationships/pivotTable" Target="../pivotTables/pivotTable22.xml"/><Relationship Id="rId11" Type="http://schemas.openxmlformats.org/officeDocument/2006/relationships/pivotTable" Target="../pivotTables/pivotTable27.xml"/><Relationship Id="rId5" Type="http://schemas.openxmlformats.org/officeDocument/2006/relationships/pivotTable" Target="../pivotTables/pivotTable21.xml"/><Relationship Id="rId15" Type="http://schemas.openxmlformats.org/officeDocument/2006/relationships/pivotTable" Target="../pivotTables/pivotTable31.xml"/><Relationship Id="rId10" Type="http://schemas.openxmlformats.org/officeDocument/2006/relationships/pivotTable" Target="../pivotTables/pivotTable26.xml"/><Relationship Id="rId19" Type="http://schemas.openxmlformats.org/officeDocument/2006/relationships/pivotTable" Target="../pivotTables/pivotTable35.xml"/><Relationship Id="rId4" Type="http://schemas.openxmlformats.org/officeDocument/2006/relationships/pivotTable" Target="../pivotTables/pivotTable20.xml"/><Relationship Id="rId9" Type="http://schemas.openxmlformats.org/officeDocument/2006/relationships/pivotTable" Target="../pivotTables/pivotTable25.xml"/><Relationship Id="rId14" Type="http://schemas.openxmlformats.org/officeDocument/2006/relationships/pivotTable" Target="../pivotTables/pivotTable30.xml"/><Relationship Id="rId22"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table" Target="../tables/table1.xml"/><Relationship Id="rId5" Type="http://schemas.openxmlformats.org/officeDocument/2006/relationships/pivotTable" Target="../pivotTables/pivotTable5.xml"/><Relationship Id="rId10" Type="http://schemas.openxmlformats.org/officeDocument/2006/relationships/printerSettings" Target="../printerSettings/printerSettings9.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showRowColHeaders="0" tabSelected="1" zoomScaleNormal="100" workbookViewId="0"/>
  </sheetViews>
  <sheetFormatPr defaultRowHeight="15" x14ac:dyDescent="0.25"/>
  <sheetData>
    <row r="1" spans="1:2" x14ac:dyDescent="0.25">
      <c r="A1" s="37" t="s">
        <v>73</v>
      </c>
    </row>
    <row r="2" spans="1:2" x14ac:dyDescent="0.25">
      <c r="A2" s="39"/>
      <c r="B2" s="39"/>
    </row>
    <row r="3" spans="1:2" x14ac:dyDescent="0.25">
      <c r="A3" s="68" t="s">
        <v>19</v>
      </c>
      <c r="B3" s="39"/>
    </row>
    <row r="4" spans="1:2" x14ac:dyDescent="0.25">
      <c r="A4" s="68" t="s">
        <v>21</v>
      </c>
      <c r="B4" s="39"/>
    </row>
    <row r="5" spans="1:2" x14ac:dyDescent="0.25">
      <c r="A5" s="68" t="s">
        <v>37</v>
      </c>
      <c r="B5" s="39"/>
    </row>
    <row r="6" spans="1:2" x14ac:dyDescent="0.25">
      <c r="A6" s="68" t="s">
        <v>38</v>
      </c>
      <c r="B6" s="39"/>
    </row>
    <row r="7" spans="1:2" x14ac:dyDescent="0.25">
      <c r="A7" s="68" t="s">
        <v>39</v>
      </c>
      <c r="B7" s="39"/>
    </row>
    <row r="8" spans="1:2" x14ac:dyDescent="0.25">
      <c r="A8" s="68" t="s">
        <v>80</v>
      </c>
      <c r="B8" s="39"/>
    </row>
    <row r="9" spans="1:2" x14ac:dyDescent="0.25">
      <c r="A9" s="68" t="s">
        <v>40</v>
      </c>
      <c r="B9" s="39"/>
    </row>
    <row r="11" spans="1:2" x14ac:dyDescent="0.25">
      <c r="A11" s="37" t="s">
        <v>87</v>
      </c>
    </row>
    <row r="12" spans="1:2" x14ac:dyDescent="0.25">
      <c r="A12" s="43" t="s">
        <v>187</v>
      </c>
    </row>
    <row r="13" spans="1:2" x14ac:dyDescent="0.25">
      <c r="A13" t="s">
        <v>95</v>
      </c>
    </row>
    <row r="14" spans="1:2" x14ac:dyDescent="0.25">
      <c r="A14" t="s">
        <v>188</v>
      </c>
    </row>
    <row r="31" spans="1:12" x14ac:dyDescent="0.25">
      <c r="A31" s="37" t="s">
        <v>185</v>
      </c>
    </row>
    <row r="32" spans="1:12" ht="71.25" customHeight="1" x14ac:dyDescent="0.25">
      <c r="A32" s="69" t="s">
        <v>186</v>
      </c>
      <c r="B32" s="69"/>
      <c r="C32" s="69"/>
      <c r="D32" s="69"/>
      <c r="E32" s="69"/>
      <c r="F32" s="69"/>
      <c r="G32" s="69"/>
      <c r="H32" s="69"/>
      <c r="I32" s="69"/>
      <c r="J32" s="69"/>
      <c r="K32" s="69"/>
      <c r="L32" s="69"/>
    </row>
    <row r="33" spans="1:12" x14ac:dyDescent="0.25">
      <c r="A33" s="70" t="s">
        <v>84</v>
      </c>
      <c r="B33" s="70"/>
      <c r="C33" s="70"/>
      <c r="D33" s="70"/>
      <c r="E33" s="70"/>
      <c r="F33" s="70"/>
      <c r="G33" s="70"/>
      <c r="H33" s="70"/>
      <c r="I33" s="70"/>
      <c r="J33" s="70"/>
      <c r="K33" s="70"/>
      <c r="L33" s="70"/>
    </row>
    <row r="34" spans="1:12" x14ac:dyDescent="0.25">
      <c r="A34" s="70" t="s">
        <v>85</v>
      </c>
      <c r="B34" s="70"/>
      <c r="C34" s="70"/>
      <c r="D34" s="70"/>
      <c r="E34" s="70"/>
      <c r="F34" s="70"/>
      <c r="G34" s="70"/>
      <c r="H34" s="70"/>
      <c r="I34" s="70"/>
      <c r="J34" s="70"/>
      <c r="K34" s="70"/>
      <c r="L34" s="70"/>
    </row>
    <row r="35" spans="1:12" x14ac:dyDescent="0.25">
      <c r="A35" s="70" t="s">
        <v>86</v>
      </c>
      <c r="B35" s="70"/>
      <c r="C35" s="70"/>
      <c r="D35" s="70"/>
      <c r="E35" s="70"/>
      <c r="F35" s="70"/>
      <c r="G35" s="70"/>
      <c r="H35" s="70"/>
      <c r="I35" s="70"/>
      <c r="J35" s="70"/>
      <c r="K35" s="70"/>
      <c r="L35" s="70"/>
    </row>
    <row r="36" spans="1:12" x14ac:dyDescent="0.25">
      <c r="A36" s="71" t="s">
        <v>74</v>
      </c>
      <c r="B36" s="71"/>
      <c r="C36" s="71"/>
      <c r="D36" s="71"/>
      <c r="E36" s="71"/>
      <c r="F36" s="71"/>
      <c r="G36" s="71"/>
      <c r="H36" s="71"/>
      <c r="I36" s="71"/>
      <c r="J36" s="71"/>
      <c r="K36" s="71"/>
      <c r="L36" s="71"/>
    </row>
    <row r="38" spans="1:12" x14ac:dyDescent="0.25">
      <c r="A38" s="37" t="s">
        <v>75</v>
      </c>
    </row>
    <row r="39" spans="1:12" x14ac:dyDescent="0.25">
      <c r="A39" t="s">
        <v>76</v>
      </c>
      <c r="D39" s="38" t="s">
        <v>77</v>
      </c>
    </row>
    <row r="40" spans="1:12" x14ac:dyDescent="0.25">
      <c r="A40" t="s">
        <v>78</v>
      </c>
      <c r="D40" s="38" t="s">
        <v>79</v>
      </c>
    </row>
  </sheetData>
  <mergeCells count="5">
    <mergeCell ref="A32:L32"/>
    <mergeCell ref="A33:L33"/>
    <mergeCell ref="A34:L34"/>
    <mergeCell ref="A35:L35"/>
    <mergeCell ref="A36:L36"/>
  </mergeCells>
  <hyperlinks>
    <hyperlink ref="A36" r:id="rId1"/>
    <hyperlink ref="A33" r:id="rId2"/>
    <hyperlink ref="A34" r:id="rId3"/>
    <hyperlink ref="A35" r:id="rId4"/>
    <hyperlink ref="D39" r:id="rId5"/>
    <hyperlink ref="D40" r:id="rId6"/>
    <hyperlink ref="A3" location="'Measure 1'!A1" display="Measure 1: Length of Time Persons Remain Homeless"/>
    <hyperlink ref="A4" location="'Measure 2'!A1" display="Measure 2: The Extent to which Persons who Exit Homelessness to Permanent Housing Destinations Return to Homelessness"/>
    <hyperlink ref="A5" location="'Measure 3'!A1" display="Measure 3: Number of Homeless Persons"/>
    <hyperlink ref="A6" location="'Measure 4'!A1" display="Measure 4: Employment and Income Growth for Homeless Persons in CoC Program-funded Projects"/>
    <hyperlink ref="A7" location="'Measure 5'!A1" display="Measure 5: Number of persons who become homeless for the 1st time"/>
    <hyperlink ref="A8" location="'Measure 6'!A1" display="Measure 6: Homeless Prevention and Housing Placement of Persons defined as category 3 of HUD's Homeless Definition in CoC Program-funded Projects"/>
    <hyperlink ref="A9" location="'Measure 7'!A1" display="Measure 7: Successful Placement from Street Outreach and Successful Placement in or Retention of Permanent Housing"/>
  </hyperlinks>
  <pageMargins left="0.25" right="0.25" top="0.75" bottom="0.75" header="0.3" footer="0.3"/>
  <pageSetup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1"/>
  <sheetViews>
    <sheetView workbookViewId="0">
      <pane xSplit="1" ySplit="1" topLeftCell="B2" activePane="bottomRight" state="frozen"/>
      <selection pane="topRight" activeCell="B1" sqref="B1"/>
      <selection pane="bottomLeft" activeCell="A2" sqref="A2"/>
      <selection pane="bottomRight" activeCell="AB25" sqref="AB25"/>
    </sheetView>
  </sheetViews>
  <sheetFormatPr defaultColWidth="12" defaultRowHeight="15" x14ac:dyDescent="0.25"/>
  <cols>
    <col min="1" max="1" width="12" style="1"/>
  </cols>
  <sheetData>
    <row r="1" spans="1:30" ht="60" x14ac:dyDescent="0.25">
      <c r="A1" s="22" t="s">
        <v>0</v>
      </c>
      <c r="B1" s="21" t="s">
        <v>27</v>
      </c>
      <c r="C1" s="22" t="s">
        <v>28</v>
      </c>
      <c r="D1" s="22" t="s">
        <v>29</v>
      </c>
      <c r="E1" s="22" t="s">
        <v>138</v>
      </c>
      <c r="F1" s="22" t="s">
        <v>31</v>
      </c>
      <c r="G1" s="23" t="s">
        <v>137</v>
      </c>
      <c r="H1" s="23" t="s">
        <v>33</v>
      </c>
      <c r="I1" s="23" t="s">
        <v>139</v>
      </c>
      <c r="J1" s="23" t="s">
        <v>35</v>
      </c>
      <c r="K1" s="23" t="s">
        <v>140</v>
      </c>
      <c r="L1" s="54" t="s">
        <v>107</v>
      </c>
      <c r="N1" s="5" t="s">
        <v>27</v>
      </c>
      <c r="O1" t="s">
        <v>36</v>
      </c>
      <c r="R1" s="5" t="s">
        <v>27</v>
      </c>
      <c r="S1" t="s">
        <v>36</v>
      </c>
      <c r="V1" s="5" t="s">
        <v>27</v>
      </c>
      <c r="W1" t="s">
        <v>36</v>
      </c>
      <c r="AA1" s="5" t="s">
        <v>27</v>
      </c>
      <c r="AB1" t="s">
        <v>36</v>
      </c>
    </row>
    <row r="2" spans="1:30" x14ac:dyDescent="0.25">
      <c r="A2" s="25" t="s">
        <v>102</v>
      </c>
      <c r="B2" s="19" t="s">
        <v>22</v>
      </c>
      <c r="C2" s="58">
        <v>339</v>
      </c>
      <c r="D2" s="58">
        <v>43</v>
      </c>
      <c r="E2" s="20">
        <v>0.1268</v>
      </c>
      <c r="F2" s="58">
        <v>14</v>
      </c>
      <c r="G2" s="20">
        <v>4.1300000000000003E-2</v>
      </c>
      <c r="H2" s="58">
        <v>13</v>
      </c>
      <c r="I2" s="20">
        <v>3.8300000000000001E-2</v>
      </c>
      <c r="J2" s="58">
        <v>70</v>
      </c>
      <c r="K2" s="24">
        <v>0.20649999999999999</v>
      </c>
      <c r="L2" s="52">
        <v>0.05</v>
      </c>
    </row>
    <row r="3" spans="1:30" x14ac:dyDescent="0.25">
      <c r="A3" s="25" t="s">
        <v>102</v>
      </c>
      <c r="B3" s="19" t="s">
        <v>23</v>
      </c>
      <c r="C3" s="58">
        <v>2020</v>
      </c>
      <c r="D3" s="58">
        <v>335</v>
      </c>
      <c r="E3" s="20">
        <v>0.1658</v>
      </c>
      <c r="F3" s="58">
        <v>91</v>
      </c>
      <c r="G3" s="20">
        <v>4.4999999999999998E-2</v>
      </c>
      <c r="H3" s="58">
        <v>56</v>
      </c>
      <c r="I3" s="20">
        <v>2.7699999999999999E-2</v>
      </c>
      <c r="J3" s="58">
        <v>482</v>
      </c>
      <c r="K3" s="24">
        <v>0.23860000000000001</v>
      </c>
      <c r="L3" s="52">
        <v>0.05</v>
      </c>
      <c r="N3" s="5" t="s">
        <v>1</v>
      </c>
      <c r="O3" t="s">
        <v>132</v>
      </c>
      <c r="P3" t="s">
        <v>133</v>
      </c>
      <c r="R3" s="5" t="s">
        <v>1</v>
      </c>
      <c r="S3" t="s">
        <v>131</v>
      </c>
      <c r="T3" t="s">
        <v>141</v>
      </c>
      <c r="V3" s="5" t="s">
        <v>1</v>
      </c>
      <c r="W3" t="s">
        <v>134</v>
      </c>
      <c r="X3" t="s">
        <v>135</v>
      </c>
      <c r="Y3" t="s">
        <v>136</v>
      </c>
      <c r="AA3" s="5" t="s">
        <v>1</v>
      </c>
      <c r="AB3" t="s">
        <v>30</v>
      </c>
      <c r="AC3" t="s">
        <v>32</v>
      </c>
      <c r="AD3" t="s">
        <v>34</v>
      </c>
    </row>
    <row r="4" spans="1:30" x14ac:dyDescent="0.25">
      <c r="A4" s="25" t="s">
        <v>102</v>
      </c>
      <c r="B4" s="19" t="s">
        <v>24</v>
      </c>
      <c r="C4" s="58">
        <v>407</v>
      </c>
      <c r="D4" s="58">
        <v>36</v>
      </c>
      <c r="E4" s="20">
        <v>8.8499999999999995E-2</v>
      </c>
      <c r="F4" s="58">
        <v>17</v>
      </c>
      <c r="G4" s="20">
        <v>4.1799999999999997E-2</v>
      </c>
      <c r="H4" s="58">
        <v>7</v>
      </c>
      <c r="I4" s="20">
        <v>1.72E-2</v>
      </c>
      <c r="J4" s="58">
        <v>60</v>
      </c>
      <c r="K4" s="24">
        <v>0.1474</v>
      </c>
      <c r="L4" s="52">
        <v>0.05</v>
      </c>
      <c r="N4" s="6" t="s">
        <v>102</v>
      </c>
      <c r="O4" s="7">
        <v>3337</v>
      </c>
      <c r="P4" s="7">
        <v>798</v>
      </c>
      <c r="R4" s="6" t="s">
        <v>102</v>
      </c>
      <c r="S4" s="11">
        <v>0.05</v>
      </c>
      <c r="T4" s="11">
        <v>0.23899999999999999</v>
      </c>
      <c r="V4" s="6" t="s">
        <v>102</v>
      </c>
      <c r="W4" s="7">
        <v>437</v>
      </c>
      <c r="X4" s="7">
        <v>179</v>
      </c>
      <c r="Y4" s="7">
        <v>182</v>
      </c>
      <c r="AA4" s="6" t="s">
        <v>102</v>
      </c>
      <c r="AB4" s="11">
        <v>0.13095594845669764</v>
      </c>
      <c r="AC4" s="11">
        <v>5.3640994905603832E-2</v>
      </c>
      <c r="AD4" s="11">
        <v>5.4540005993407255E-2</v>
      </c>
    </row>
    <row r="5" spans="1:30" x14ac:dyDescent="0.25">
      <c r="A5" s="25" t="s">
        <v>102</v>
      </c>
      <c r="B5" s="19" t="s">
        <v>25</v>
      </c>
      <c r="C5" s="58">
        <v>2</v>
      </c>
      <c r="D5" s="58">
        <v>0</v>
      </c>
      <c r="E5" s="20">
        <v>0</v>
      </c>
      <c r="F5" s="58">
        <v>0</v>
      </c>
      <c r="G5" s="20">
        <v>0</v>
      </c>
      <c r="H5" s="58">
        <v>0</v>
      </c>
      <c r="I5" s="20">
        <v>0</v>
      </c>
      <c r="J5" s="58">
        <v>0</v>
      </c>
      <c r="K5" s="24">
        <v>0</v>
      </c>
      <c r="L5" s="52">
        <v>0.05</v>
      </c>
      <c r="N5" s="6" t="s">
        <v>99</v>
      </c>
      <c r="O5" s="7">
        <v>3408</v>
      </c>
      <c r="P5" s="7">
        <v>579</v>
      </c>
      <c r="R5" s="6" t="s">
        <v>99</v>
      </c>
      <c r="S5" s="11">
        <v>0.05</v>
      </c>
      <c r="T5" s="11">
        <v>0.1699</v>
      </c>
      <c r="V5" s="6" t="s">
        <v>99</v>
      </c>
      <c r="W5" s="7">
        <v>337</v>
      </c>
      <c r="X5" s="7">
        <v>153</v>
      </c>
      <c r="Y5" s="7">
        <v>89</v>
      </c>
      <c r="AA5" s="6" t="s">
        <v>99</v>
      </c>
      <c r="AB5" s="11">
        <v>9.8900000000000002E-2</v>
      </c>
      <c r="AC5" s="11">
        <v>4.4900000000000002E-2</v>
      </c>
      <c r="AD5" s="11">
        <v>2.6100000000000002E-2</v>
      </c>
    </row>
    <row r="6" spans="1:30" x14ac:dyDescent="0.25">
      <c r="A6" s="25" t="s">
        <v>102</v>
      </c>
      <c r="B6" s="19" t="s">
        <v>26</v>
      </c>
      <c r="C6" s="58">
        <v>550</v>
      </c>
      <c r="D6" s="58">
        <v>36</v>
      </c>
      <c r="E6" s="20">
        <v>6.5500000000000003E-2</v>
      </c>
      <c r="F6" s="58">
        <v>21</v>
      </c>
      <c r="G6" s="20">
        <v>3.8199999999999998E-2</v>
      </c>
      <c r="H6" s="58">
        <v>10</v>
      </c>
      <c r="I6" s="20">
        <v>1.8200000000000001E-2</v>
      </c>
      <c r="J6" s="58">
        <v>67</v>
      </c>
      <c r="K6" s="24">
        <v>0.12180000000000001</v>
      </c>
      <c r="L6" s="52">
        <v>0.05</v>
      </c>
      <c r="N6" s="6" t="s">
        <v>100</v>
      </c>
      <c r="O6" s="7">
        <v>3314</v>
      </c>
      <c r="P6" s="7">
        <v>727</v>
      </c>
      <c r="R6" s="6" t="s">
        <v>100</v>
      </c>
      <c r="S6" s="11">
        <v>0.05</v>
      </c>
      <c r="T6" s="11">
        <v>0.22</v>
      </c>
      <c r="V6" s="6" t="s">
        <v>100</v>
      </c>
      <c r="W6" s="7">
        <v>436</v>
      </c>
      <c r="X6" s="7">
        <v>134</v>
      </c>
      <c r="Y6" s="7">
        <v>157</v>
      </c>
      <c r="AA6" s="6" t="s">
        <v>100</v>
      </c>
      <c r="AB6" s="11">
        <v>0.13</v>
      </c>
      <c r="AC6" s="11">
        <v>0.04</v>
      </c>
      <c r="AD6" s="11">
        <v>0.05</v>
      </c>
    </row>
    <row r="7" spans="1:30" x14ac:dyDescent="0.25">
      <c r="A7" s="25" t="s">
        <v>102</v>
      </c>
      <c r="B7" s="19" t="s">
        <v>36</v>
      </c>
      <c r="C7" s="58">
        <v>3337</v>
      </c>
      <c r="D7" s="58">
        <v>437</v>
      </c>
      <c r="E7" s="20">
        <f>Table2[[#This Row],['# of Returns Less than 6 Months]]/Table2[[#This Row],[2 Exits (2 years prior)]]</f>
        <v>0.13095594845669764</v>
      </c>
      <c r="F7" s="58">
        <f>616-437</f>
        <v>179</v>
      </c>
      <c r="G7" s="20">
        <f>Table2[[#This Row],['# of Returns from 6 to 12 Months]]/Table2[[#This Row],[2 Exits (2 years prior)]]</f>
        <v>5.3640994905603832E-2</v>
      </c>
      <c r="H7" s="58">
        <f>798-179-437</f>
        <v>182</v>
      </c>
      <c r="I7" s="20">
        <f>Table2[[#This Row],['# of Retuns from 13 to 24 Months]]/Table2[[#This Row],[2 Exits (2 years prior)]]</f>
        <v>5.4540005993407255E-2</v>
      </c>
      <c r="J7" s="58">
        <v>798</v>
      </c>
      <c r="K7" s="24">
        <v>0.23899999999999999</v>
      </c>
      <c r="L7" s="52">
        <v>0.05</v>
      </c>
      <c r="N7" s="6" t="s">
        <v>2</v>
      </c>
      <c r="O7" s="1">
        <v>10059</v>
      </c>
      <c r="P7" s="1">
        <v>2104</v>
      </c>
      <c r="R7" s="6" t="s">
        <v>2</v>
      </c>
      <c r="S7" s="1">
        <v>0.15000000000000002</v>
      </c>
      <c r="T7" s="1">
        <v>0.62890000000000001</v>
      </c>
      <c r="V7" s="6" t="s">
        <v>2</v>
      </c>
      <c r="W7" s="1">
        <v>1210</v>
      </c>
      <c r="X7" s="1">
        <v>466</v>
      </c>
      <c r="Y7" s="1">
        <v>428</v>
      </c>
      <c r="AA7" s="6" t="s">
        <v>2</v>
      </c>
      <c r="AB7" s="1">
        <v>0.35985594845669766</v>
      </c>
      <c r="AC7" s="1">
        <v>0.13854099490560384</v>
      </c>
      <c r="AD7" s="1">
        <v>0.13064000599340725</v>
      </c>
    </row>
    <row r="8" spans="1:30" x14ac:dyDescent="0.25">
      <c r="A8" s="19" t="s">
        <v>99</v>
      </c>
      <c r="B8" s="19" t="s">
        <v>22</v>
      </c>
      <c r="C8" s="58">
        <v>309</v>
      </c>
      <c r="D8" s="58">
        <v>26</v>
      </c>
      <c r="E8" s="20">
        <v>8.4099999999999994E-2</v>
      </c>
      <c r="F8" s="58">
        <v>18</v>
      </c>
      <c r="G8" s="20">
        <v>5.8299999999999998E-2</v>
      </c>
      <c r="H8" s="58">
        <v>10</v>
      </c>
      <c r="I8" s="20">
        <v>3.2399999999999998E-2</v>
      </c>
      <c r="J8" s="58">
        <v>54</v>
      </c>
      <c r="K8" s="24">
        <v>0.17480000000000001</v>
      </c>
      <c r="L8" s="52">
        <v>0.05</v>
      </c>
    </row>
    <row r="9" spans="1:30" x14ac:dyDescent="0.25">
      <c r="A9" s="19" t="s">
        <v>99</v>
      </c>
      <c r="B9" s="19" t="s">
        <v>23</v>
      </c>
      <c r="C9" s="58">
        <v>1888</v>
      </c>
      <c r="D9" s="58">
        <v>258</v>
      </c>
      <c r="E9" s="20">
        <v>0.13669999999999999</v>
      </c>
      <c r="F9" s="58">
        <v>96</v>
      </c>
      <c r="G9" s="20">
        <v>5.0799999999999998E-2</v>
      </c>
      <c r="H9" s="58">
        <v>53</v>
      </c>
      <c r="I9" s="20">
        <v>2.81E-2</v>
      </c>
      <c r="J9" s="58">
        <v>407</v>
      </c>
      <c r="K9" s="24">
        <v>0.21560000000000001</v>
      </c>
      <c r="L9" s="52">
        <v>0.05</v>
      </c>
    </row>
    <row r="10" spans="1:30" x14ac:dyDescent="0.25">
      <c r="A10" s="19" t="s">
        <v>99</v>
      </c>
      <c r="B10" s="19" t="s">
        <v>24</v>
      </c>
      <c r="C10" s="58">
        <v>517</v>
      </c>
      <c r="D10" s="58">
        <v>21</v>
      </c>
      <c r="E10" s="20">
        <v>4.0599999999999997E-2</v>
      </c>
      <c r="F10" s="58">
        <v>16</v>
      </c>
      <c r="G10" s="20">
        <v>3.09E-2</v>
      </c>
      <c r="H10" s="58">
        <v>10</v>
      </c>
      <c r="I10" s="20">
        <v>1.9300000000000001E-2</v>
      </c>
      <c r="J10" s="58">
        <v>47</v>
      </c>
      <c r="K10" s="24">
        <v>9.0899999999999995E-2</v>
      </c>
      <c r="L10" s="52">
        <v>0.05</v>
      </c>
    </row>
    <row r="11" spans="1:30" x14ac:dyDescent="0.25">
      <c r="A11" s="19" t="s">
        <v>99</v>
      </c>
      <c r="B11" s="19" t="s">
        <v>25</v>
      </c>
      <c r="C11" s="58">
        <v>1</v>
      </c>
      <c r="D11" s="58">
        <v>1</v>
      </c>
      <c r="E11" s="20">
        <v>1</v>
      </c>
      <c r="F11" s="58">
        <v>0</v>
      </c>
      <c r="G11" s="20">
        <v>0</v>
      </c>
      <c r="H11" s="58">
        <v>0</v>
      </c>
      <c r="I11" s="20">
        <v>0</v>
      </c>
      <c r="J11" s="58">
        <v>1</v>
      </c>
      <c r="K11" s="24">
        <v>1</v>
      </c>
      <c r="L11" s="52">
        <v>0.05</v>
      </c>
    </row>
    <row r="12" spans="1:30" x14ac:dyDescent="0.25">
      <c r="A12" s="19" t="s">
        <v>99</v>
      </c>
      <c r="B12" s="19" t="s">
        <v>26</v>
      </c>
      <c r="C12" s="58">
        <v>693</v>
      </c>
      <c r="D12" s="58">
        <v>31</v>
      </c>
      <c r="E12" s="20">
        <v>4.4699999999999997E-2</v>
      </c>
      <c r="F12" s="58">
        <v>23</v>
      </c>
      <c r="G12" s="20">
        <v>3.32E-2</v>
      </c>
      <c r="H12" s="58">
        <v>16</v>
      </c>
      <c r="I12" s="20">
        <v>2.3099999999999999E-2</v>
      </c>
      <c r="J12" s="58">
        <v>70</v>
      </c>
      <c r="K12" s="24">
        <v>0.10100000000000001</v>
      </c>
      <c r="L12" s="52">
        <v>0.05</v>
      </c>
    </row>
    <row r="13" spans="1:30" x14ac:dyDescent="0.25">
      <c r="A13" s="19" t="s">
        <v>99</v>
      </c>
      <c r="B13" s="19" t="s">
        <v>36</v>
      </c>
      <c r="C13" s="58">
        <v>3408</v>
      </c>
      <c r="D13" s="58">
        <v>337</v>
      </c>
      <c r="E13" s="20">
        <v>9.8900000000000002E-2</v>
      </c>
      <c r="F13" s="58">
        <v>153</v>
      </c>
      <c r="G13" s="20">
        <v>4.4900000000000002E-2</v>
      </c>
      <c r="H13" s="58">
        <v>89</v>
      </c>
      <c r="I13" s="20">
        <v>2.6100000000000002E-2</v>
      </c>
      <c r="J13" s="58">
        <v>579</v>
      </c>
      <c r="K13" s="24">
        <v>0.1699</v>
      </c>
      <c r="L13" s="52">
        <v>0.05</v>
      </c>
    </row>
    <row r="14" spans="1:30" x14ac:dyDescent="0.25">
      <c r="A14" s="44" t="s">
        <v>100</v>
      </c>
      <c r="B14" s="19" t="s">
        <v>22</v>
      </c>
      <c r="C14" s="59">
        <v>235</v>
      </c>
      <c r="D14" s="59">
        <v>27</v>
      </c>
      <c r="E14" s="46">
        <v>0.11</v>
      </c>
      <c r="F14" s="59">
        <v>11</v>
      </c>
      <c r="G14" s="46">
        <v>0.05</v>
      </c>
      <c r="H14" s="59">
        <v>20</v>
      </c>
      <c r="I14" s="46">
        <v>0.09</v>
      </c>
      <c r="J14" s="59">
        <v>58</v>
      </c>
      <c r="K14" s="45">
        <v>0.25</v>
      </c>
      <c r="L14" s="53">
        <v>0.05</v>
      </c>
    </row>
    <row r="15" spans="1:30" x14ac:dyDescent="0.25">
      <c r="A15" s="44" t="s">
        <v>100</v>
      </c>
      <c r="B15" s="19" t="s">
        <v>23</v>
      </c>
      <c r="C15" s="59">
        <v>2114</v>
      </c>
      <c r="D15" s="59">
        <v>340</v>
      </c>
      <c r="E15" s="46">
        <v>0.16</v>
      </c>
      <c r="F15" s="59">
        <v>89</v>
      </c>
      <c r="G15" s="46">
        <v>0.04</v>
      </c>
      <c r="H15" s="59">
        <v>101</v>
      </c>
      <c r="I15" s="46">
        <v>0.05</v>
      </c>
      <c r="J15" s="59">
        <v>530</v>
      </c>
      <c r="K15" s="45">
        <v>0.25</v>
      </c>
      <c r="L15" s="53">
        <v>0.05</v>
      </c>
    </row>
    <row r="16" spans="1:30" x14ac:dyDescent="0.25">
      <c r="A16" s="44" t="s">
        <v>100</v>
      </c>
      <c r="B16" s="19" t="s">
        <v>24</v>
      </c>
      <c r="C16" s="59">
        <v>423</v>
      </c>
      <c r="D16" s="59">
        <v>37</v>
      </c>
      <c r="E16" s="46">
        <v>0.09</v>
      </c>
      <c r="F16" s="59">
        <v>18</v>
      </c>
      <c r="G16" s="46">
        <v>0.04</v>
      </c>
      <c r="H16" s="59">
        <v>16</v>
      </c>
      <c r="I16" s="46">
        <v>0.04</v>
      </c>
      <c r="J16" s="59">
        <v>71</v>
      </c>
      <c r="K16" s="45">
        <v>0.17</v>
      </c>
      <c r="L16" s="53">
        <v>0.05</v>
      </c>
    </row>
    <row r="17" spans="1:12" x14ac:dyDescent="0.25">
      <c r="A17" s="44" t="s">
        <v>100</v>
      </c>
      <c r="B17" s="19" t="s">
        <v>25</v>
      </c>
      <c r="C17" s="59">
        <v>2</v>
      </c>
      <c r="D17" s="59">
        <v>0</v>
      </c>
      <c r="E17" s="46">
        <v>0</v>
      </c>
      <c r="F17" s="59">
        <v>0</v>
      </c>
      <c r="G17" s="46">
        <v>0</v>
      </c>
      <c r="H17" s="59">
        <v>0</v>
      </c>
      <c r="I17" s="46">
        <v>0</v>
      </c>
      <c r="J17" s="59">
        <v>0</v>
      </c>
      <c r="K17" s="45">
        <v>0</v>
      </c>
      <c r="L17" s="53">
        <v>0.05</v>
      </c>
    </row>
    <row r="18" spans="1:12" x14ac:dyDescent="0.25">
      <c r="A18" s="44" t="s">
        <v>100</v>
      </c>
      <c r="B18" s="19" t="s">
        <v>26</v>
      </c>
      <c r="C18" s="59">
        <v>540</v>
      </c>
      <c r="D18" s="59">
        <v>32</v>
      </c>
      <c r="E18" s="46">
        <v>0.06</v>
      </c>
      <c r="F18" s="59">
        <v>16</v>
      </c>
      <c r="G18" s="46">
        <v>0.03</v>
      </c>
      <c r="H18" s="59">
        <v>20</v>
      </c>
      <c r="I18" s="46">
        <v>0.04</v>
      </c>
      <c r="J18" s="59">
        <v>68</v>
      </c>
      <c r="K18" s="45">
        <v>0.13</v>
      </c>
      <c r="L18" s="53">
        <v>0.05</v>
      </c>
    </row>
    <row r="19" spans="1:12" x14ac:dyDescent="0.25">
      <c r="A19" s="44" t="s">
        <v>100</v>
      </c>
      <c r="B19" s="19" t="s">
        <v>36</v>
      </c>
      <c r="C19" s="59">
        <v>3314</v>
      </c>
      <c r="D19" s="59">
        <v>436</v>
      </c>
      <c r="E19" s="46">
        <v>0.13</v>
      </c>
      <c r="F19" s="59">
        <v>134</v>
      </c>
      <c r="G19" s="46">
        <v>0.04</v>
      </c>
      <c r="H19" s="59">
        <v>157</v>
      </c>
      <c r="I19" s="46">
        <v>0.05</v>
      </c>
      <c r="J19" s="59">
        <v>727</v>
      </c>
      <c r="K19" s="45">
        <v>0.22</v>
      </c>
      <c r="L19" s="53">
        <v>0.05</v>
      </c>
    </row>
    <row r="26" spans="1:12" x14ac:dyDescent="0.25">
      <c r="B26" s="27" t="s">
        <v>22</v>
      </c>
      <c r="C26" s="50">
        <v>90</v>
      </c>
      <c r="D26">
        <v>114</v>
      </c>
    </row>
    <row r="27" spans="1:12" x14ac:dyDescent="0.25">
      <c r="B27" s="30" t="s">
        <v>23</v>
      </c>
      <c r="C27" s="51">
        <v>1132</v>
      </c>
      <c r="D27">
        <v>2070</v>
      </c>
    </row>
    <row r="28" spans="1:12" x14ac:dyDescent="0.25">
      <c r="B28" s="27" t="s">
        <v>24</v>
      </c>
      <c r="C28" s="50">
        <v>492</v>
      </c>
      <c r="D28">
        <v>252</v>
      </c>
    </row>
    <row r="29" spans="1:12" x14ac:dyDescent="0.25">
      <c r="B29" s="30" t="s">
        <v>25</v>
      </c>
      <c r="C29" s="51">
        <v>0</v>
      </c>
      <c r="D29">
        <v>1</v>
      </c>
    </row>
    <row r="30" spans="1:12" x14ac:dyDescent="0.25">
      <c r="B30" s="27" t="s">
        <v>26</v>
      </c>
      <c r="C30" s="50">
        <v>257</v>
      </c>
      <c r="D30">
        <v>63</v>
      </c>
    </row>
    <row r="31" spans="1:12" x14ac:dyDescent="0.25">
      <c r="C31" s="7">
        <f>SUM(C26:C30)</f>
        <v>1971</v>
      </c>
      <c r="D31">
        <f>SUM(D26:D30)</f>
        <v>2500</v>
      </c>
      <c r="E31" s="7">
        <f>SUM(C31:D31)</f>
        <v>4471</v>
      </c>
    </row>
  </sheetData>
  <pageMargins left="0.7" right="0.7" top="0.75" bottom="0.75" header="0.3" footer="0.3"/>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53"/>
  <sheetViews>
    <sheetView topLeftCell="C1" workbookViewId="0">
      <selection activeCell="P31" sqref="P31"/>
    </sheetView>
  </sheetViews>
  <sheetFormatPr defaultColWidth="9.140625" defaultRowHeight="14.25" x14ac:dyDescent="0.2"/>
  <cols>
    <col min="1" max="1" width="46.42578125" style="2" bestFit="1" customWidth="1"/>
    <col min="2" max="2" width="16" style="2" customWidth="1"/>
    <col min="3" max="3" width="19.28515625" style="2" customWidth="1"/>
    <col min="4" max="4" width="20.140625" style="2" customWidth="1"/>
    <col min="5" max="5" width="14.85546875" style="2" customWidth="1"/>
    <col min="6" max="6" width="11" style="2" customWidth="1"/>
    <col min="7" max="7" width="12.42578125" style="2" customWidth="1"/>
    <col min="8" max="8" width="14.28515625" style="2" customWidth="1"/>
    <col min="9" max="9" width="9.140625" style="2"/>
    <col min="10" max="13" width="9.140625" style="3"/>
    <col min="14" max="16384" width="9.140625" style="2"/>
  </cols>
  <sheetData>
    <row r="1" spans="1:17" ht="15" x14ac:dyDescent="0.25">
      <c r="A1" s="2" t="s">
        <v>27</v>
      </c>
      <c r="B1" s="2" t="s">
        <v>144</v>
      </c>
      <c r="C1" s="2" t="s">
        <v>145</v>
      </c>
      <c r="D1" s="2" t="s">
        <v>108</v>
      </c>
      <c r="E1" s="2" t="s">
        <v>109</v>
      </c>
      <c r="F1" s="2" t="s">
        <v>146</v>
      </c>
      <c r="G1" s="2" t="s">
        <v>110</v>
      </c>
      <c r="H1" s="2" t="s">
        <v>111</v>
      </c>
      <c r="I1"/>
      <c r="J1"/>
      <c r="K1" s="10"/>
      <c r="L1" s="2"/>
      <c r="M1" s="2"/>
    </row>
    <row r="2" spans="1:17" ht="15" x14ac:dyDescent="0.25">
      <c r="A2" s="55" t="s">
        <v>142</v>
      </c>
      <c r="B2" s="55">
        <v>7901</v>
      </c>
      <c r="C2" s="55">
        <v>6984</v>
      </c>
      <c r="D2" s="55">
        <f>Table5[[#This Row],[2016]]-Table5[[#This Row],[2015]]</f>
        <v>-917</v>
      </c>
      <c r="E2" s="8">
        <f>Table5[[#This Row],[15/16 Diff]]/Table5[[#This Row],[2015]]</f>
        <v>-0.1160612580685989</v>
      </c>
      <c r="F2" s="55">
        <v>7053</v>
      </c>
      <c r="G2" s="55">
        <f>Table5[[#This Row],[2017]]-Table5[[#This Row],[2016]]</f>
        <v>69</v>
      </c>
      <c r="H2" s="8">
        <f>Table5[[#This Row],[17/16 Diff]]/Table5[[#This Row],[2016]]</f>
        <v>9.8797250859106525E-3</v>
      </c>
      <c r="I2"/>
      <c r="J2"/>
      <c r="K2" s="9"/>
      <c r="L2" s="2"/>
      <c r="M2" s="2"/>
    </row>
    <row r="3" spans="1:17" ht="15" x14ac:dyDescent="0.25">
      <c r="A3" s="55" t="s">
        <v>143</v>
      </c>
      <c r="B3" s="55">
        <v>6533</v>
      </c>
      <c r="C3" s="55">
        <v>5662</v>
      </c>
      <c r="D3" s="55">
        <f>Table5[[#This Row],[2016]]-Table5[[#This Row],[2015]]</f>
        <v>-871</v>
      </c>
      <c r="E3" s="8">
        <f>Table5[[#This Row],[15/16 Diff]]/Table5[[#This Row],[2015]]</f>
        <v>-0.1333231287310577</v>
      </c>
      <c r="F3" s="55">
        <v>5671</v>
      </c>
      <c r="G3" s="55">
        <f>Table5[[#This Row],[2017]]-Table5[[#This Row],[2016]]</f>
        <v>9</v>
      </c>
      <c r="H3" s="8">
        <f>Table5[[#This Row],[17/16 Diff]]/Table5[[#This Row],[2016]]</f>
        <v>1.5895443306252208E-3</v>
      </c>
      <c r="I3"/>
      <c r="J3"/>
      <c r="K3" s="9"/>
      <c r="L3" s="2"/>
      <c r="M3" s="2"/>
    </row>
    <row r="4" spans="1:17" ht="15" x14ac:dyDescent="0.25">
      <c r="A4" s="55" t="s">
        <v>147</v>
      </c>
      <c r="B4" s="55">
        <v>18</v>
      </c>
      <c r="C4" s="55">
        <v>16</v>
      </c>
      <c r="D4" s="55">
        <f>Table5[[#This Row],[2016]]-Table5[[#This Row],[2015]]</f>
        <v>-2</v>
      </c>
      <c r="E4" s="8">
        <f>Table5[[#This Row],[15/16 Diff]]/Table5[[#This Row],[2015]]</f>
        <v>-0.1111111111111111</v>
      </c>
      <c r="F4" s="55">
        <v>21</v>
      </c>
      <c r="G4" s="55">
        <f>Table5[[#This Row],[2017]]-Table5[[#This Row],[2016]]</f>
        <v>5</v>
      </c>
      <c r="H4" s="8">
        <f>Table5[[#This Row],[17/16 Diff]]/Table5[[#This Row],[2016]]</f>
        <v>0.3125</v>
      </c>
      <c r="I4" s="6"/>
      <c r="J4" s="11"/>
      <c r="K4" s="9"/>
      <c r="L4" s="2"/>
      <c r="M4" s="2"/>
    </row>
    <row r="5" spans="1:17" ht="15" x14ac:dyDescent="0.25">
      <c r="A5" s="55" t="s">
        <v>148</v>
      </c>
      <c r="B5" s="55">
        <v>1874</v>
      </c>
      <c r="C5" s="55">
        <v>1679</v>
      </c>
      <c r="D5" s="55">
        <f>Table5[[#This Row],[2016]]-Table5[[#This Row],[2015]]</f>
        <v>-195</v>
      </c>
      <c r="E5" s="8">
        <f>Table5[[#This Row],[15/16 Diff]]/Table5[[#This Row],[2015]]</f>
        <v>-0.10405549626467449</v>
      </c>
      <c r="F5" s="55">
        <v>1789</v>
      </c>
      <c r="G5" s="55">
        <f>Table5[[#This Row],[2017]]-Table5[[#This Row],[2016]]</f>
        <v>110</v>
      </c>
      <c r="H5" s="8">
        <f>Table5[[#This Row],[17/16 Diff]]/Table5[[#This Row],[2016]]</f>
        <v>6.5515187611673617E-2</v>
      </c>
      <c r="I5" s="6"/>
      <c r="J5" s="11"/>
      <c r="K5" s="9"/>
      <c r="L5" s="2"/>
      <c r="M5" s="2"/>
    </row>
    <row r="6" spans="1:17" ht="15" x14ac:dyDescent="0.25">
      <c r="I6" s="6"/>
      <c r="J6" s="11"/>
      <c r="K6" s="9"/>
      <c r="L6" s="2"/>
      <c r="M6" s="2"/>
    </row>
    <row r="7" spans="1:17" ht="15" x14ac:dyDescent="0.25">
      <c r="D7" s="6"/>
      <c r="E7" s="1"/>
      <c r="F7" s="1"/>
      <c r="G7"/>
      <c r="I7" s="6"/>
      <c r="J7" s="1"/>
      <c r="K7" s="2"/>
      <c r="L7" s="2"/>
      <c r="M7" s="2"/>
    </row>
    <row r="8" spans="1:17" ht="15" x14ac:dyDescent="0.25">
      <c r="D8"/>
      <c r="E8"/>
      <c r="F8"/>
      <c r="G8"/>
      <c r="I8"/>
      <c r="J8"/>
      <c r="K8" s="2"/>
      <c r="L8" s="2"/>
      <c r="M8" s="2"/>
    </row>
    <row r="9" spans="1:17" ht="15" x14ac:dyDescent="0.25">
      <c r="A9"/>
      <c r="B9"/>
      <c r="D9"/>
      <c r="E9"/>
      <c r="F9"/>
      <c r="G9"/>
      <c r="I9"/>
      <c r="J9"/>
      <c r="K9" s="2"/>
      <c r="L9" s="2"/>
      <c r="M9" s="2"/>
    </row>
    <row r="10" spans="1:17" ht="15" x14ac:dyDescent="0.25">
      <c r="D10"/>
      <c r="G10" s="3"/>
      <c r="I10"/>
      <c r="J10"/>
      <c r="K10" s="2"/>
      <c r="L10" s="2"/>
      <c r="M10" s="2"/>
    </row>
    <row r="11" spans="1:17" ht="15" x14ac:dyDescent="0.25">
      <c r="A11"/>
      <c r="B11" s="5" t="s">
        <v>151</v>
      </c>
      <c r="C11"/>
      <c r="D11"/>
      <c r="E11"/>
      <c r="F11"/>
      <c r="G11"/>
      <c r="H11"/>
      <c r="I11" s="5" t="s">
        <v>151</v>
      </c>
      <c r="J11"/>
      <c r="K11"/>
      <c r="L11"/>
      <c r="M11"/>
      <c r="N11"/>
      <c r="O11"/>
    </row>
    <row r="12" spans="1:17" ht="15" x14ac:dyDescent="0.25">
      <c r="A12" s="5" t="s">
        <v>152</v>
      </c>
      <c r="B12" t="s">
        <v>142</v>
      </c>
      <c r="C12" t="s">
        <v>143</v>
      </c>
      <c r="D12" t="s">
        <v>147</v>
      </c>
      <c r="E12" t="s">
        <v>148</v>
      </c>
      <c r="F12" t="s">
        <v>2</v>
      </c>
      <c r="G12"/>
      <c r="H12" s="5" t="s">
        <v>152</v>
      </c>
      <c r="I12" t="s">
        <v>142</v>
      </c>
      <c r="J12" t="s">
        <v>143</v>
      </c>
      <c r="K12" t="s">
        <v>147</v>
      </c>
      <c r="L12" t="s">
        <v>148</v>
      </c>
      <c r="M12" t="s">
        <v>2</v>
      </c>
      <c r="N12"/>
      <c r="O12"/>
    </row>
    <row r="13" spans="1:17" ht="15" x14ac:dyDescent="0.25">
      <c r="A13" s="61" t="s">
        <v>102</v>
      </c>
      <c r="B13" s="7">
        <v>7901</v>
      </c>
      <c r="C13" s="7">
        <v>6533</v>
      </c>
      <c r="D13" s="7">
        <v>18</v>
      </c>
      <c r="E13" s="7">
        <v>1874</v>
      </c>
      <c r="F13" s="7">
        <v>16326</v>
      </c>
      <c r="G13"/>
      <c r="H13" s="61" t="s">
        <v>149</v>
      </c>
      <c r="I13" s="11">
        <v>-0.1160612580685989</v>
      </c>
      <c r="J13" s="11">
        <v>-0.1333231287310577</v>
      </c>
      <c r="K13" s="11">
        <v>-0.1111111111111111</v>
      </c>
      <c r="L13" s="11">
        <v>-0.10405549626467449</v>
      </c>
      <c r="M13" s="11">
        <v>-0.46455099417544221</v>
      </c>
      <c r="N13"/>
      <c r="O13"/>
    </row>
    <row r="14" spans="1:17" ht="15" x14ac:dyDescent="0.25">
      <c r="A14" s="61" t="s">
        <v>99</v>
      </c>
      <c r="B14" s="7">
        <v>6984</v>
      </c>
      <c r="C14" s="7">
        <v>5662</v>
      </c>
      <c r="D14" s="7">
        <v>16</v>
      </c>
      <c r="E14" s="7">
        <v>1679</v>
      </c>
      <c r="F14" s="7">
        <v>14341</v>
      </c>
      <c r="G14"/>
      <c r="H14" s="61" t="s">
        <v>150</v>
      </c>
      <c r="I14" s="11">
        <v>9.8797250859106525E-3</v>
      </c>
      <c r="J14" s="11">
        <v>1.5895443306252208E-3</v>
      </c>
      <c r="K14" s="11">
        <v>0.3125</v>
      </c>
      <c r="L14" s="11">
        <v>6.5515187611673617E-2</v>
      </c>
      <c r="M14" s="11">
        <v>0.3894844570282095</v>
      </c>
      <c r="N14"/>
      <c r="O14"/>
      <c r="P14"/>
      <c r="Q14" s="15"/>
    </row>
    <row r="15" spans="1:17" ht="15" x14ac:dyDescent="0.25">
      <c r="A15" s="61" t="s">
        <v>100</v>
      </c>
      <c r="B15" s="7">
        <v>7053</v>
      </c>
      <c r="C15" s="7">
        <v>5671</v>
      </c>
      <c r="D15" s="7">
        <v>21</v>
      </c>
      <c r="E15" s="7">
        <v>1789</v>
      </c>
      <c r="F15" s="7">
        <v>14534</v>
      </c>
      <c r="G15"/>
      <c r="H15"/>
      <c r="I15"/>
      <c r="J15"/>
      <c r="K15"/>
      <c r="L15"/>
      <c r="M15"/>
      <c r="N15" s="15"/>
      <c r="O15" s="15"/>
      <c r="P15" s="15"/>
      <c r="Q15" s="15"/>
    </row>
    <row r="16" spans="1:17" ht="15" x14ac:dyDescent="0.25">
      <c r="A16"/>
      <c r="B16"/>
      <c r="C16"/>
      <c r="D16"/>
      <c r="E16"/>
      <c r="F16"/>
      <c r="G16"/>
      <c r="H16"/>
      <c r="I16"/>
      <c r="J16"/>
      <c r="K16"/>
      <c r="L16"/>
      <c r="M16"/>
      <c r="N16" s="15"/>
      <c r="O16" s="15"/>
      <c r="P16" s="15"/>
      <c r="Q16" s="15"/>
    </row>
    <row r="17" spans="1:17" s="55" customFormat="1" ht="15" x14ac:dyDescent="0.25">
      <c r="A17"/>
      <c r="B17"/>
      <c r="C17"/>
      <c r="D17"/>
      <c r="E17"/>
      <c r="F17"/>
      <c r="G17"/>
      <c r="H17"/>
      <c r="I17"/>
      <c r="J17"/>
      <c r="K17"/>
      <c r="L17" s="56"/>
      <c r="M17" s="56"/>
      <c r="N17" s="49"/>
      <c r="O17" s="49"/>
      <c r="P17" s="49"/>
      <c r="Q17" s="49"/>
    </row>
    <row r="18" spans="1:17" s="55" customFormat="1" ht="15" x14ac:dyDescent="0.25">
      <c r="A18"/>
      <c r="B18"/>
      <c r="C18"/>
      <c r="D18"/>
      <c r="E18"/>
      <c r="F18"/>
      <c r="G18"/>
      <c r="H18"/>
      <c r="I18"/>
      <c r="J18"/>
      <c r="K18"/>
      <c r="L18" s="56"/>
      <c r="M18" s="56"/>
      <c r="N18" s="49"/>
      <c r="O18" s="49"/>
      <c r="P18" s="49"/>
      <c r="Q18" s="49"/>
    </row>
    <row r="19" spans="1:17" s="55" customFormat="1" ht="15" x14ac:dyDescent="0.25">
      <c r="A19"/>
      <c r="B19"/>
      <c r="C19"/>
      <c r="D19"/>
      <c r="E19"/>
      <c r="F19"/>
      <c r="L19" s="56"/>
      <c r="M19" s="56"/>
      <c r="N19" s="49"/>
      <c r="O19" s="49"/>
      <c r="P19" s="49"/>
      <c r="Q19" s="49"/>
    </row>
    <row r="20" spans="1:17" s="55" customFormat="1" ht="15" x14ac:dyDescent="0.25">
      <c r="A20"/>
      <c r="B20"/>
      <c r="C20"/>
      <c r="D20"/>
      <c r="E20"/>
      <c r="F20"/>
      <c r="L20" s="56"/>
      <c r="M20" s="56"/>
      <c r="N20" s="49"/>
      <c r="O20" s="49"/>
      <c r="P20" s="49"/>
      <c r="Q20" s="49"/>
    </row>
    <row r="21" spans="1:17" ht="15" x14ac:dyDescent="0.25">
      <c r="A21"/>
      <c r="B21"/>
      <c r="C21"/>
      <c r="D21"/>
      <c r="E21"/>
      <c r="F21"/>
      <c r="L21"/>
      <c r="M21"/>
      <c r="N21" s="15"/>
      <c r="O21" s="15"/>
      <c r="P21" s="15"/>
      <c r="Q21" s="15"/>
    </row>
    <row r="22" spans="1:17" ht="15" x14ac:dyDescent="0.25">
      <c r="A22"/>
      <c r="B22"/>
      <c r="C22"/>
      <c r="D22"/>
      <c r="E22"/>
      <c r="F22"/>
      <c r="L22" s="13"/>
      <c r="M22" s="13"/>
      <c r="N22" s="15"/>
      <c r="O22" s="15"/>
      <c r="P22" s="15"/>
      <c r="Q22" s="15"/>
    </row>
    <row r="23" spans="1:17" ht="15" x14ac:dyDescent="0.25">
      <c r="A23"/>
      <c r="B23"/>
      <c r="C23"/>
      <c r="D23"/>
      <c r="E23"/>
      <c r="F23"/>
      <c r="L23" s="13"/>
      <c r="M23" s="13"/>
      <c r="N23" s="15"/>
      <c r="O23" s="15"/>
      <c r="P23" s="15"/>
      <c r="Q23" s="15"/>
    </row>
    <row r="24" spans="1:17" ht="15" x14ac:dyDescent="0.25">
      <c r="A24"/>
      <c r="B24"/>
      <c r="C24"/>
      <c r="D24"/>
      <c r="E24"/>
      <c r="F24"/>
      <c r="J24"/>
      <c r="K24"/>
      <c r="L24" s="31"/>
      <c r="M24" s="13"/>
      <c r="N24" s="15"/>
      <c r="O24" s="15"/>
      <c r="P24" s="15"/>
      <c r="Q24" s="15"/>
    </row>
    <row r="25" spans="1:17" ht="15" x14ac:dyDescent="0.25">
      <c r="A25"/>
      <c r="B25"/>
      <c r="C25"/>
      <c r="D25"/>
      <c r="E25"/>
      <c r="F25"/>
      <c r="J25"/>
      <c r="K25"/>
      <c r="L25"/>
      <c r="M25" s="13"/>
      <c r="N25" s="15"/>
      <c r="O25" s="15"/>
      <c r="P25" s="15"/>
      <c r="Q25" s="15"/>
    </row>
    <row r="26" spans="1:17" ht="15" x14ac:dyDescent="0.25">
      <c r="A26"/>
      <c r="B26"/>
      <c r="C26"/>
      <c r="J26"/>
      <c r="K26"/>
      <c r="L26"/>
      <c r="M26" s="13"/>
      <c r="N26" s="15"/>
      <c r="O26" s="15"/>
      <c r="P26" s="15"/>
      <c r="Q26" s="15"/>
    </row>
    <row r="27" spans="1:17" ht="15" x14ac:dyDescent="0.25">
      <c r="A27"/>
      <c r="B27"/>
      <c r="C27"/>
      <c r="J27" s="6"/>
      <c r="K27" s="7"/>
      <c r="L27"/>
      <c r="M27" s="13"/>
      <c r="N27" s="15"/>
      <c r="O27" s="15"/>
      <c r="P27" s="15"/>
      <c r="Q27" s="15"/>
    </row>
    <row r="28" spans="1:17" ht="15" x14ac:dyDescent="0.25">
      <c r="A28"/>
      <c r="B28"/>
      <c r="C28"/>
      <c r="J28" s="6"/>
      <c r="K28" s="7"/>
      <c r="L28"/>
      <c r="M28" s="13"/>
      <c r="N28" s="15"/>
      <c r="O28" s="15"/>
      <c r="P28" s="15"/>
      <c r="Q28" s="15"/>
    </row>
    <row r="29" spans="1:17" ht="15" x14ac:dyDescent="0.25">
      <c r="J29" s="6"/>
      <c r="K29" s="7"/>
      <c r="L29"/>
      <c r="M29" s="13"/>
      <c r="N29" s="15"/>
      <c r="O29" s="15"/>
      <c r="P29" s="15"/>
      <c r="Q29" s="15"/>
    </row>
    <row r="30" spans="1:17" ht="15" x14ac:dyDescent="0.25">
      <c r="J30" s="6"/>
      <c r="K30" s="1"/>
      <c r="L30"/>
      <c r="M30" s="13"/>
      <c r="N30" s="15"/>
      <c r="O30" s="15"/>
      <c r="P30" s="15"/>
      <c r="Q30" s="15"/>
    </row>
    <row r="31" spans="1:17" ht="15" x14ac:dyDescent="0.25">
      <c r="J31"/>
      <c r="K31"/>
      <c r="L31"/>
    </row>
    <row r="32" spans="1:17" ht="15" x14ac:dyDescent="0.25">
      <c r="J32"/>
      <c r="K32"/>
      <c r="L32"/>
    </row>
    <row r="33" spans="10:12" ht="15" x14ac:dyDescent="0.25">
      <c r="J33"/>
      <c r="K33"/>
    </row>
    <row r="34" spans="10:12" ht="15" x14ac:dyDescent="0.25">
      <c r="J34"/>
      <c r="K34"/>
    </row>
    <row r="35" spans="10:12" ht="15" x14ac:dyDescent="0.25">
      <c r="J35"/>
      <c r="K35"/>
    </row>
    <row r="36" spans="10:12" ht="15" x14ac:dyDescent="0.25">
      <c r="J36"/>
      <c r="K36"/>
    </row>
    <row r="40" spans="10:12" ht="15" x14ac:dyDescent="0.25">
      <c r="J40" s="5" t="s">
        <v>27</v>
      </c>
      <c r="K40" t="s">
        <v>36</v>
      </c>
    </row>
    <row r="41" spans="10:12" ht="15" x14ac:dyDescent="0.25">
      <c r="J41" s="5" t="s">
        <v>0</v>
      </c>
      <c r="K41" t="s">
        <v>96</v>
      </c>
    </row>
    <row r="42" spans="10:12" ht="15" x14ac:dyDescent="0.25">
      <c r="J42"/>
      <c r="K42"/>
    </row>
    <row r="43" spans="10:12" ht="15" x14ac:dyDescent="0.25">
      <c r="J43" t="s">
        <v>97</v>
      </c>
      <c r="K43"/>
      <c r="L43"/>
    </row>
    <row r="44" spans="10:12" ht="15" x14ac:dyDescent="0.25">
      <c r="J44" s="7">
        <v>34521</v>
      </c>
      <c r="K44"/>
      <c r="L44"/>
    </row>
    <row r="45" spans="10:12" ht="15" x14ac:dyDescent="0.25">
      <c r="J45"/>
      <c r="K45"/>
      <c r="L45"/>
    </row>
    <row r="46" spans="10:12" ht="15" x14ac:dyDescent="0.25">
      <c r="J46"/>
      <c r="K46"/>
      <c r="L46"/>
    </row>
    <row r="47" spans="10:12" ht="15" x14ac:dyDescent="0.25">
      <c r="J47"/>
      <c r="K47"/>
      <c r="L47"/>
    </row>
    <row r="48" spans="10:12" ht="15" x14ac:dyDescent="0.25">
      <c r="J48"/>
      <c r="K48"/>
      <c r="L48"/>
    </row>
    <row r="49" spans="10:12" ht="15" x14ac:dyDescent="0.25">
      <c r="J49"/>
      <c r="K49"/>
      <c r="L49"/>
    </row>
    <row r="50" spans="10:12" ht="15" x14ac:dyDescent="0.25">
      <c r="J50"/>
      <c r="K50"/>
      <c r="L50"/>
    </row>
    <row r="51" spans="10:12" ht="15" x14ac:dyDescent="0.25">
      <c r="J51"/>
      <c r="K51"/>
      <c r="L51"/>
    </row>
    <row r="52" spans="10:12" ht="15" x14ac:dyDescent="0.25">
      <c r="J52"/>
      <c r="K52"/>
      <c r="L52"/>
    </row>
    <row r="53" spans="10:12" ht="15" x14ac:dyDescent="0.25">
      <c r="J53"/>
      <c r="K53"/>
      <c r="L53"/>
    </row>
  </sheetData>
  <pageMargins left="0.7" right="0.7" top="0.75" bottom="0.75" header="0.3" footer="0.3"/>
  <pageSetup orientation="portrait" r:id="rId4"/>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82"/>
  <sheetViews>
    <sheetView workbookViewId="0">
      <pane xSplit="1" ySplit="1" topLeftCell="B5" activePane="bottomRight" state="frozen"/>
      <selection pane="topRight" activeCell="B1" sqref="B1"/>
      <selection pane="bottomLeft" activeCell="A2" sqref="A2"/>
      <selection pane="bottomRight" activeCell="K20" sqref="K20"/>
    </sheetView>
  </sheetViews>
  <sheetFormatPr defaultColWidth="15.7109375" defaultRowHeight="15" x14ac:dyDescent="0.25"/>
  <sheetData>
    <row r="1" spans="1:22" ht="75" customHeight="1" x14ac:dyDescent="0.25">
      <c r="A1" s="32" t="s">
        <v>0</v>
      </c>
      <c r="B1" s="32" t="s">
        <v>44</v>
      </c>
      <c r="C1" s="32" t="s">
        <v>41</v>
      </c>
      <c r="D1" s="33" t="s">
        <v>42</v>
      </c>
      <c r="E1" s="32" t="s">
        <v>43</v>
      </c>
      <c r="F1" s="33" t="s">
        <v>48</v>
      </c>
      <c r="G1" s="32" t="s">
        <v>46</v>
      </c>
      <c r="H1" s="33" t="s">
        <v>47</v>
      </c>
      <c r="I1" s="32" t="s">
        <v>45</v>
      </c>
      <c r="J1" s="32" t="s">
        <v>162</v>
      </c>
      <c r="K1" s="33" t="s">
        <v>6</v>
      </c>
      <c r="L1" s="32" t="s">
        <v>163</v>
      </c>
      <c r="M1" s="33" t="s">
        <v>7</v>
      </c>
      <c r="N1" s="32" t="s">
        <v>164</v>
      </c>
      <c r="O1" s="33" t="s">
        <v>9</v>
      </c>
    </row>
    <row r="2" spans="1:22" s="2" customFormat="1" ht="14.25" x14ac:dyDescent="0.2">
      <c r="A2" s="27" t="s">
        <v>102</v>
      </c>
      <c r="B2" s="2">
        <v>1231</v>
      </c>
      <c r="C2" s="2">
        <v>84</v>
      </c>
      <c r="D2" s="12">
        <f>IFERROR(C2/B2,"NA")</f>
        <v>6.8237205523964256E-2</v>
      </c>
      <c r="E2" s="15">
        <v>539</v>
      </c>
      <c r="F2" s="12">
        <f>IFERROR(E2/B2,"NA")</f>
        <v>0.437855402112104</v>
      </c>
      <c r="G2" s="15">
        <v>592</v>
      </c>
      <c r="H2" s="12">
        <f>IFERROR(G2/B2,"NA")</f>
        <v>0.48090982940698618</v>
      </c>
      <c r="I2" s="15">
        <v>463</v>
      </c>
      <c r="J2" s="15">
        <v>34</v>
      </c>
      <c r="K2" s="12">
        <f>IFERROR(J2/I2,"NA")</f>
        <v>7.3434125269978404E-2</v>
      </c>
      <c r="L2" s="15">
        <v>145</v>
      </c>
      <c r="M2" s="12">
        <f>IFERROR(L2/I2,"NA")</f>
        <v>0.31317494600431967</v>
      </c>
      <c r="N2" s="15">
        <v>173</v>
      </c>
      <c r="O2" s="12">
        <f>IFERROR(N2/I2,"NA")</f>
        <v>0.37365010799136067</v>
      </c>
    </row>
    <row r="3" spans="1:22" x14ac:dyDescent="0.25">
      <c r="A3" s="34" t="s">
        <v>99</v>
      </c>
      <c r="B3" s="28">
        <v>1164</v>
      </c>
      <c r="C3" s="28">
        <v>80</v>
      </c>
      <c r="D3" s="29">
        <v>7.0000000000000007E-2</v>
      </c>
      <c r="E3" s="28">
        <v>267</v>
      </c>
      <c r="F3" s="29">
        <v>0.23</v>
      </c>
      <c r="G3" s="28">
        <v>335</v>
      </c>
      <c r="H3" s="29">
        <v>0.28999999999999998</v>
      </c>
      <c r="I3" s="28">
        <v>424</v>
      </c>
      <c r="J3" s="28">
        <v>58</v>
      </c>
      <c r="K3" s="29">
        <v>0.14000000000000001</v>
      </c>
      <c r="L3" s="28">
        <v>145</v>
      </c>
      <c r="M3" s="29">
        <v>0.34</v>
      </c>
      <c r="N3" s="28">
        <v>185</v>
      </c>
      <c r="O3" s="29">
        <v>0.44</v>
      </c>
      <c r="R3" s="5" t="s">
        <v>1</v>
      </c>
      <c r="S3" t="s">
        <v>52</v>
      </c>
      <c r="T3" t="s">
        <v>50</v>
      </c>
      <c r="U3" t="s">
        <v>51</v>
      </c>
      <c r="V3" t="s">
        <v>49</v>
      </c>
    </row>
    <row r="4" spans="1:22" x14ac:dyDescent="0.25">
      <c r="A4" s="57" t="s">
        <v>100</v>
      </c>
      <c r="B4" s="35">
        <v>1011</v>
      </c>
      <c r="C4" s="35">
        <v>92</v>
      </c>
      <c r="D4" s="36">
        <v>0.09</v>
      </c>
      <c r="E4" s="35">
        <v>402</v>
      </c>
      <c r="F4" s="36">
        <v>0.4</v>
      </c>
      <c r="G4" s="35">
        <v>459</v>
      </c>
      <c r="H4" s="36">
        <v>0.45</v>
      </c>
      <c r="I4" s="35">
        <v>353</v>
      </c>
      <c r="J4" s="35">
        <v>38</v>
      </c>
      <c r="K4" s="36">
        <v>0.11</v>
      </c>
      <c r="L4" s="35">
        <v>119</v>
      </c>
      <c r="M4" s="36">
        <v>0.34</v>
      </c>
      <c r="N4" s="35">
        <v>149</v>
      </c>
      <c r="O4" s="36">
        <v>0.42</v>
      </c>
      <c r="R4" s="6" t="s">
        <v>102</v>
      </c>
      <c r="S4" s="7">
        <v>1231</v>
      </c>
      <c r="T4" s="7">
        <v>84</v>
      </c>
      <c r="U4" s="7">
        <v>539</v>
      </c>
      <c r="V4" s="7">
        <v>592</v>
      </c>
    </row>
    <row r="5" spans="1:22" x14ac:dyDescent="0.25">
      <c r="R5" s="6" t="s">
        <v>99</v>
      </c>
      <c r="S5" s="7">
        <v>1164</v>
      </c>
      <c r="T5" s="7">
        <v>80</v>
      </c>
      <c r="U5" s="7">
        <v>267</v>
      </c>
      <c r="V5" s="7">
        <v>335</v>
      </c>
    </row>
    <row r="6" spans="1:22" x14ac:dyDescent="0.25">
      <c r="R6" s="6" t="s">
        <v>100</v>
      </c>
      <c r="S6" s="7">
        <v>1011</v>
      </c>
      <c r="T6" s="7">
        <v>92</v>
      </c>
      <c r="U6" s="7">
        <v>402</v>
      </c>
      <c r="V6" s="7">
        <v>459</v>
      </c>
    </row>
    <row r="7" spans="1:22" x14ac:dyDescent="0.25">
      <c r="R7" s="6" t="s">
        <v>2</v>
      </c>
      <c r="S7" s="7">
        <v>3406</v>
      </c>
      <c r="T7" s="7">
        <v>256</v>
      </c>
      <c r="U7" s="7">
        <v>1208</v>
      </c>
      <c r="V7" s="7">
        <v>1386</v>
      </c>
    </row>
    <row r="10" spans="1:22" x14ac:dyDescent="0.25">
      <c r="B10" s="5" t="s">
        <v>153</v>
      </c>
      <c r="C10" t="s">
        <v>154</v>
      </c>
      <c r="D10" t="s">
        <v>155</v>
      </c>
      <c r="E10" t="s">
        <v>189</v>
      </c>
      <c r="F10" t="s">
        <v>156</v>
      </c>
      <c r="H10" s="5" t="s">
        <v>153</v>
      </c>
      <c r="I10" t="s">
        <v>157</v>
      </c>
      <c r="J10" t="s">
        <v>158</v>
      </c>
      <c r="K10" t="s">
        <v>159</v>
      </c>
    </row>
    <row r="11" spans="1:22" x14ac:dyDescent="0.25">
      <c r="B11" s="6" t="s">
        <v>102</v>
      </c>
      <c r="C11" s="7">
        <v>1231</v>
      </c>
      <c r="D11" s="7">
        <v>84</v>
      </c>
      <c r="E11" s="7">
        <v>539</v>
      </c>
      <c r="F11" s="7">
        <v>592</v>
      </c>
      <c r="H11" s="6" t="s">
        <v>102</v>
      </c>
      <c r="I11" s="11">
        <v>6.8237205523964256E-2</v>
      </c>
      <c r="J11" s="11">
        <v>0.437855402112104</v>
      </c>
      <c r="K11" s="11">
        <v>0.48090982940698618</v>
      </c>
    </row>
    <row r="12" spans="1:22" x14ac:dyDescent="0.25">
      <c r="B12" s="6" t="s">
        <v>99</v>
      </c>
      <c r="C12" s="7">
        <v>1164</v>
      </c>
      <c r="D12" s="7">
        <v>80</v>
      </c>
      <c r="E12" s="7">
        <v>267</v>
      </c>
      <c r="F12" s="7">
        <v>335</v>
      </c>
      <c r="H12" s="6" t="s">
        <v>99</v>
      </c>
      <c r="I12" s="11">
        <v>7.0000000000000007E-2</v>
      </c>
      <c r="J12" s="11">
        <v>0.23</v>
      </c>
      <c r="K12" s="11">
        <v>0.28999999999999998</v>
      </c>
      <c r="R12" s="5" t="s">
        <v>1</v>
      </c>
      <c r="S12" t="s">
        <v>53</v>
      </c>
    </row>
    <row r="13" spans="1:22" x14ac:dyDescent="0.25">
      <c r="B13" s="6" t="s">
        <v>100</v>
      </c>
      <c r="C13" s="7">
        <v>1011</v>
      </c>
      <c r="D13" s="7">
        <v>92</v>
      </c>
      <c r="E13" s="7">
        <v>402</v>
      </c>
      <c r="F13" s="7">
        <v>459</v>
      </c>
      <c r="H13" s="6" t="s">
        <v>100</v>
      </c>
      <c r="I13" s="11">
        <v>0.09</v>
      </c>
      <c r="J13" s="11">
        <v>0.4</v>
      </c>
      <c r="K13" s="11">
        <v>0.45</v>
      </c>
      <c r="R13" s="6" t="s">
        <v>102</v>
      </c>
      <c r="S13" s="7">
        <v>463</v>
      </c>
    </row>
    <row r="14" spans="1:22" x14ac:dyDescent="0.25">
      <c r="B14" s="6" t="s">
        <v>2</v>
      </c>
      <c r="C14" s="1">
        <v>3406</v>
      </c>
      <c r="D14" s="1">
        <v>256</v>
      </c>
      <c r="E14" s="1">
        <v>1208</v>
      </c>
      <c r="F14" s="1">
        <v>1386</v>
      </c>
      <c r="H14" s="6" t="s">
        <v>2</v>
      </c>
      <c r="I14" s="11">
        <v>0.22823720552396426</v>
      </c>
      <c r="J14" s="11">
        <v>1.0678554021121041</v>
      </c>
      <c r="K14" s="11">
        <v>1.2209098294069862</v>
      </c>
      <c r="R14" s="6" t="s">
        <v>99</v>
      </c>
      <c r="S14" s="7">
        <v>424</v>
      </c>
    </row>
    <row r="15" spans="1:22" x14ac:dyDescent="0.25">
      <c r="R15" s="6" t="s">
        <v>100</v>
      </c>
      <c r="S15" s="7">
        <v>353</v>
      </c>
    </row>
    <row r="16" spans="1:22" x14ac:dyDescent="0.25">
      <c r="R16" s="6" t="s">
        <v>2</v>
      </c>
      <c r="S16" s="7">
        <v>1240</v>
      </c>
    </row>
    <row r="20" spans="2:22" x14ac:dyDescent="0.25">
      <c r="B20" s="5" t="s">
        <v>160</v>
      </c>
      <c r="C20" t="s">
        <v>161</v>
      </c>
      <c r="D20" t="s">
        <v>165</v>
      </c>
      <c r="E20" t="s">
        <v>191</v>
      </c>
      <c r="F20" t="s">
        <v>8</v>
      </c>
      <c r="H20" s="5" t="s">
        <v>160</v>
      </c>
      <c r="I20" t="s">
        <v>166</v>
      </c>
      <c r="J20" t="s">
        <v>167</v>
      </c>
      <c r="K20" t="s">
        <v>168</v>
      </c>
      <c r="R20" s="5" t="s">
        <v>1</v>
      </c>
      <c r="S20" t="s">
        <v>54</v>
      </c>
      <c r="T20" t="s">
        <v>55</v>
      </c>
      <c r="U20" t="s">
        <v>56</v>
      </c>
      <c r="V20" t="s">
        <v>57</v>
      </c>
    </row>
    <row r="21" spans="2:22" x14ac:dyDescent="0.25">
      <c r="B21" s="6" t="s">
        <v>102</v>
      </c>
      <c r="C21" s="7">
        <v>463</v>
      </c>
      <c r="D21" s="7">
        <v>34</v>
      </c>
      <c r="E21" s="7">
        <v>145</v>
      </c>
      <c r="F21" s="7">
        <v>173</v>
      </c>
      <c r="H21" s="6" t="s">
        <v>102</v>
      </c>
      <c r="I21" s="11">
        <v>7.3434125269978404E-2</v>
      </c>
      <c r="J21" s="11">
        <v>0.31317494600431967</v>
      </c>
      <c r="K21" s="11">
        <v>0.37365010799136067</v>
      </c>
      <c r="R21" s="6" t="s">
        <v>102</v>
      </c>
      <c r="S21" s="7">
        <v>1231</v>
      </c>
      <c r="T21" s="11">
        <v>6.8237205523964256E-2</v>
      </c>
      <c r="U21" s="11">
        <v>0.437855402112104</v>
      </c>
      <c r="V21" s="11">
        <v>0.48090982940698618</v>
      </c>
    </row>
    <row r="22" spans="2:22" x14ac:dyDescent="0.25">
      <c r="B22" s="6" t="s">
        <v>99</v>
      </c>
      <c r="C22" s="7">
        <v>424</v>
      </c>
      <c r="D22" s="7">
        <v>58</v>
      </c>
      <c r="E22" s="7">
        <v>145</v>
      </c>
      <c r="F22" s="7">
        <v>185</v>
      </c>
      <c r="H22" s="6" t="s">
        <v>99</v>
      </c>
      <c r="I22" s="11">
        <v>0.14000000000000001</v>
      </c>
      <c r="J22" s="11">
        <v>0.34</v>
      </c>
      <c r="K22" s="11">
        <v>0.44</v>
      </c>
      <c r="R22" s="6" t="s">
        <v>99</v>
      </c>
      <c r="S22" s="7">
        <v>1164</v>
      </c>
      <c r="T22" s="11">
        <v>7.0000000000000007E-2</v>
      </c>
      <c r="U22" s="11">
        <v>0.23</v>
      </c>
      <c r="V22" s="11">
        <v>0.28999999999999998</v>
      </c>
    </row>
    <row r="23" spans="2:22" x14ac:dyDescent="0.25">
      <c r="B23" s="6" t="s">
        <v>100</v>
      </c>
      <c r="C23" s="7">
        <v>353</v>
      </c>
      <c r="D23" s="7">
        <v>38</v>
      </c>
      <c r="E23" s="7">
        <v>119</v>
      </c>
      <c r="F23" s="7">
        <v>149</v>
      </c>
      <c r="H23" s="6" t="s">
        <v>100</v>
      </c>
      <c r="I23" s="11">
        <v>0.11</v>
      </c>
      <c r="J23" s="11">
        <v>0.34</v>
      </c>
      <c r="K23" s="11">
        <v>0.42</v>
      </c>
      <c r="R23" s="6" t="s">
        <v>100</v>
      </c>
      <c r="S23" s="7">
        <v>1011</v>
      </c>
      <c r="T23" s="11">
        <v>0.09</v>
      </c>
      <c r="U23" s="11">
        <v>0.4</v>
      </c>
      <c r="V23" s="11">
        <v>0.45</v>
      </c>
    </row>
    <row r="24" spans="2:22" x14ac:dyDescent="0.25">
      <c r="B24" s="6" t="s">
        <v>2</v>
      </c>
      <c r="C24" s="1">
        <v>1240</v>
      </c>
      <c r="D24" s="1">
        <v>130</v>
      </c>
      <c r="E24" s="1">
        <v>409</v>
      </c>
      <c r="F24" s="1">
        <v>507</v>
      </c>
      <c r="H24" s="6" t="s">
        <v>2</v>
      </c>
      <c r="I24" s="11">
        <v>0.32343412526997839</v>
      </c>
      <c r="J24" s="11">
        <v>0.99317494600431977</v>
      </c>
      <c r="K24" s="11">
        <v>1.2336501079913607</v>
      </c>
      <c r="R24" s="6" t="s">
        <v>2</v>
      </c>
      <c r="S24" s="7">
        <v>3406</v>
      </c>
      <c r="T24" s="11">
        <v>0.22823720552396426</v>
      </c>
      <c r="U24" s="11">
        <v>1.0678554021121041</v>
      </c>
      <c r="V24" s="11">
        <v>1.2209098294069862</v>
      </c>
    </row>
    <row r="28" spans="2:22" x14ac:dyDescent="0.25">
      <c r="R28" s="5" t="s">
        <v>1</v>
      </c>
      <c r="S28" t="s">
        <v>58</v>
      </c>
      <c r="T28" t="s">
        <v>59</v>
      </c>
      <c r="U28" t="s">
        <v>60</v>
      </c>
      <c r="V28" t="s">
        <v>61</v>
      </c>
    </row>
    <row r="29" spans="2:22" x14ac:dyDescent="0.25">
      <c r="R29" s="6" t="s">
        <v>102</v>
      </c>
      <c r="S29" s="7">
        <v>463</v>
      </c>
      <c r="T29" s="11">
        <v>7.3434125269978404E-2</v>
      </c>
      <c r="U29" s="11">
        <v>0.31317494600431967</v>
      </c>
      <c r="V29" s="11">
        <v>0.37365010799136067</v>
      </c>
    </row>
    <row r="30" spans="2:22" x14ac:dyDescent="0.25">
      <c r="R30" s="6" t="s">
        <v>99</v>
      </c>
      <c r="S30" s="7">
        <v>424</v>
      </c>
      <c r="T30" s="11">
        <v>0.14000000000000001</v>
      </c>
      <c r="U30" s="11">
        <v>0.34</v>
      </c>
      <c r="V30" s="11">
        <v>0.44</v>
      </c>
    </row>
    <row r="31" spans="2:22" x14ac:dyDescent="0.25">
      <c r="R31" s="6" t="s">
        <v>100</v>
      </c>
      <c r="S31" s="7">
        <v>353</v>
      </c>
      <c r="T31" s="11">
        <v>0.11</v>
      </c>
      <c r="U31" s="11">
        <v>0.34</v>
      </c>
      <c r="V31" s="11">
        <v>0.42</v>
      </c>
    </row>
    <row r="32" spans="2:22" x14ac:dyDescent="0.25">
      <c r="R32" s="6" t="s">
        <v>2</v>
      </c>
      <c r="S32" s="7">
        <v>1240</v>
      </c>
      <c r="T32" s="11">
        <v>0.32343412526997839</v>
      </c>
      <c r="U32" s="11">
        <v>0.99317494600431977</v>
      </c>
      <c r="V32" s="11">
        <v>1.2336501079913607</v>
      </c>
    </row>
    <row r="37" spans="18:23" x14ac:dyDescent="0.25">
      <c r="R37" s="5" t="s">
        <v>64</v>
      </c>
      <c r="S37" t="s">
        <v>62</v>
      </c>
      <c r="T37" t="s">
        <v>63</v>
      </c>
      <c r="V37" s="5" t="s">
        <v>68</v>
      </c>
      <c r="W37" t="s">
        <v>72</v>
      </c>
    </row>
    <row r="38" spans="18:23" x14ac:dyDescent="0.25">
      <c r="R38" s="6" t="s">
        <v>102</v>
      </c>
      <c r="S38" s="7">
        <v>1231</v>
      </c>
      <c r="T38" s="7">
        <v>84</v>
      </c>
      <c r="V38" s="6" t="s">
        <v>102</v>
      </c>
      <c r="W38" s="7">
        <v>463</v>
      </c>
    </row>
    <row r="39" spans="18:23" x14ac:dyDescent="0.25">
      <c r="R39" s="6" t="s">
        <v>99</v>
      </c>
      <c r="S39" s="7">
        <v>1164</v>
      </c>
      <c r="T39" s="7">
        <v>80</v>
      </c>
      <c r="V39" s="6" t="s">
        <v>99</v>
      </c>
      <c r="W39" s="7">
        <v>424</v>
      </c>
    </row>
    <row r="40" spans="18:23" x14ac:dyDescent="0.25">
      <c r="R40" s="6" t="s">
        <v>100</v>
      </c>
      <c r="S40" s="7">
        <v>1011</v>
      </c>
      <c r="T40" s="7">
        <v>92</v>
      </c>
      <c r="V40" s="6" t="s">
        <v>100</v>
      </c>
      <c r="W40" s="7">
        <v>353</v>
      </c>
    </row>
    <row r="41" spans="18:23" x14ac:dyDescent="0.25">
      <c r="R41" s="6" t="s">
        <v>2</v>
      </c>
      <c r="S41" s="7">
        <v>3406</v>
      </c>
      <c r="T41" s="7">
        <v>256</v>
      </c>
      <c r="V41" s="6" t="s">
        <v>2</v>
      </c>
      <c r="W41" s="7">
        <v>1240</v>
      </c>
    </row>
    <row r="45" spans="18:23" x14ac:dyDescent="0.25">
      <c r="R45" s="5" t="s">
        <v>65</v>
      </c>
      <c r="S45" t="s">
        <v>62</v>
      </c>
      <c r="T45" t="s">
        <v>66</v>
      </c>
      <c r="V45" s="5" t="s">
        <v>69</v>
      </c>
      <c r="W45" t="s">
        <v>72</v>
      </c>
    </row>
    <row r="46" spans="18:23" x14ac:dyDescent="0.25">
      <c r="R46" s="6" t="s">
        <v>102</v>
      </c>
      <c r="S46" s="7">
        <v>1231</v>
      </c>
      <c r="T46" s="7">
        <v>539</v>
      </c>
      <c r="V46" s="6" t="s">
        <v>102</v>
      </c>
      <c r="W46" s="7">
        <v>463</v>
      </c>
    </row>
    <row r="47" spans="18:23" x14ac:dyDescent="0.25">
      <c r="R47" s="6" t="s">
        <v>99</v>
      </c>
      <c r="S47" s="7">
        <v>1164</v>
      </c>
      <c r="T47" s="7">
        <v>267</v>
      </c>
      <c r="V47" s="6" t="s">
        <v>99</v>
      </c>
      <c r="W47" s="7">
        <v>424</v>
      </c>
    </row>
    <row r="48" spans="18:23" x14ac:dyDescent="0.25">
      <c r="R48" s="6" t="s">
        <v>100</v>
      </c>
      <c r="S48" s="7">
        <v>1011</v>
      </c>
      <c r="T48" s="7">
        <v>402</v>
      </c>
      <c r="V48" s="6" t="s">
        <v>100</v>
      </c>
      <c r="W48" s="7">
        <v>353</v>
      </c>
    </row>
    <row r="49" spans="18:23" x14ac:dyDescent="0.25">
      <c r="R49" s="6" t="s">
        <v>2</v>
      </c>
      <c r="S49" s="7">
        <v>3406</v>
      </c>
      <c r="T49" s="7">
        <v>1208</v>
      </c>
      <c r="V49" s="6" t="s">
        <v>2</v>
      </c>
      <c r="W49" s="7">
        <v>1240</v>
      </c>
    </row>
    <row r="53" spans="18:23" x14ac:dyDescent="0.25">
      <c r="R53" s="5" t="s">
        <v>67</v>
      </c>
      <c r="S53" t="s">
        <v>62</v>
      </c>
      <c r="T53" t="s">
        <v>71</v>
      </c>
      <c r="V53" s="5" t="s">
        <v>70</v>
      </c>
      <c r="W53" t="s">
        <v>72</v>
      </c>
    </row>
    <row r="54" spans="18:23" x14ac:dyDescent="0.25">
      <c r="R54" s="6" t="s">
        <v>102</v>
      </c>
      <c r="S54" s="7">
        <v>1231</v>
      </c>
      <c r="T54" s="7">
        <v>592</v>
      </c>
      <c r="V54" s="6" t="s">
        <v>102</v>
      </c>
      <c r="W54" s="7">
        <v>463</v>
      </c>
    </row>
    <row r="55" spans="18:23" x14ac:dyDescent="0.25">
      <c r="R55" s="6" t="s">
        <v>99</v>
      </c>
      <c r="S55" s="7">
        <v>1164</v>
      </c>
      <c r="T55" s="7">
        <v>335</v>
      </c>
      <c r="V55" s="6" t="s">
        <v>99</v>
      </c>
      <c r="W55" s="7">
        <v>424</v>
      </c>
    </row>
    <row r="56" spans="18:23" x14ac:dyDescent="0.25">
      <c r="R56" s="6" t="s">
        <v>100</v>
      </c>
      <c r="S56" s="7">
        <v>1011</v>
      </c>
      <c r="T56" s="7">
        <v>459</v>
      </c>
      <c r="V56" s="6" t="s">
        <v>100</v>
      </c>
      <c r="W56" s="7">
        <v>353</v>
      </c>
    </row>
    <row r="57" spans="18:23" x14ac:dyDescent="0.25">
      <c r="R57" s="6" t="s">
        <v>2</v>
      </c>
      <c r="S57" s="7">
        <v>3406</v>
      </c>
      <c r="T57" s="7">
        <v>1386</v>
      </c>
      <c r="V57" s="6" t="s">
        <v>2</v>
      </c>
      <c r="W57" s="7">
        <v>1240</v>
      </c>
    </row>
    <row r="62" spans="18:23" x14ac:dyDescent="0.25">
      <c r="R62" s="5" t="s">
        <v>64</v>
      </c>
      <c r="S62" t="s">
        <v>92</v>
      </c>
      <c r="V62" s="5" t="s">
        <v>68</v>
      </c>
      <c r="W62" t="s">
        <v>92</v>
      </c>
    </row>
    <row r="63" spans="18:23" x14ac:dyDescent="0.25">
      <c r="R63" s="6" t="s">
        <v>102</v>
      </c>
      <c r="S63" s="11">
        <v>6.8237205523964256E-2</v>
      </c>
      <c r="V63" s="6" t="s">
        <v>102</v>
      </c>
      <c r="W63" s="11">
        <v>7.3434125269978404E-2</v>
      </c>
    </row>
    <row r="64" spans="18:23" x14ac:dyDescent="0.25">
      <c r="R64" s="6" t="s">
        <v>99</v>
      </c>
      <c r="S64" s="11">
        <v>7.0000000000000007E-2</v>
      </c>
      <c r="V64" s="6" t="s">
        <v>99</v>
      </c>
      <c r="W64" s="11">
        <v>0.14000000000000001</v>
      </c>
    </row>
    <row r="65" spans="18:24" x14ac:dyDescent="0.25">
      <c r="R65" s="6" t="s">
        <v>100</v>
      </c>
      <c r="S65" s="11">
        <v>0.09</v>
      </c>
      <c r="V65" s="6" t="s">
        <v>100</v>
      </c>
      <c r="W65" s="11">
        <v>0.11</v>
      </c>
    </row>
    <row r="66" spans="18:24" x14ac:dyDescent="0.25">
      <c r="R66" s="6" t="s">
        <v>2</v>
      </c>
      <c r="S66" s="11">
        <v>0.22823720552396426</v>
      </c>
      <c r="V66" s="6" t="s">
        <v>2</v>
      </c>
      <c r="W66" s="11">
        <v>0.32343412526997839</v>
      </c>
    </row>
    <row r="69" spans="18:24" x14ac:dyDescent="0.25">
      <c r="T69" s="26"/>
      <c r="X69" s="26"/>
    </row>
    <row r="70" spans="18:24" x14ac:dyDescent="0.25">
      <c r="R70" s="5" t="s">
        <v>65</v>
      </c>
      <c r="S70" t="s">
        <v>94</v>
      </c>
      <c r="V70" s="5" t="s">
        <v>69</v>
      </c>
      <c r="W70" t="s">
        <v>94</v>
      </c>
    </row>
    <row r="71" spans="18:24" x14ac:dyDescent="0.25">
      <c r="R71" s="6" t="s">
        <v>102</v>
      </c>
      <c r="S71" s="11">
        <v>0.437855402112104</v>
      </c>
      <c r="V71" s="6" t="s">
        <v>102</v>
      </c>
      <c r="W71" s="11">
        <v>0.31317494600431967</v>
      </c>
    </row>
    <row r="72" spans="18:24" x14ac:dyDescent="0.25">
      <c r="R72" s="6" t="s">
        <v>99</v>
      </c>
      <c r="S72" s="11">
        <v>0.23</v>
      </c>
      <c r="V72" s="6" t="s">
        <v>99</v>
      </c>
      <c r="W72" s="11">
        <v>0.34</v>
      </c>
    </row>
    <row r="73" spans="18:24" x14ac:dyDescent="0.25">
      <c r="R73" s="6" t="s">
        <v>100</v>
      </c>
      <c r="S73" s="11">
        <v>0.4</v>
      </c>
      <c r="V73" s="6" t="s">
        <v>100</v>
      </c>
      <c r="W73" s="11">
        <v>0.34</v>
      </c>
    </row>
    <row r="74" spans="18:24" x14ac:dyDescent="0.25">
      <c r="R74" s="6" t="s">
        <v>2</v>
      </c>
      <c r="S74" s="11">
        <v>1.0678554021121041</v>
      </c>
      <c r="V74" s="6" t="s">
        <v>2</v>
      </c>
      <c r="W74" s="11">
        <v>0.99317494600431977</v>
      </c>
    </row>
    <row r="77" spans="18:24" x14ac:dyDescent="0.25">
      <c r="T77" s="26"/>
      <c r="X77" s="26"/>
    </row>
    <row r="78" spans="18:24" x14ac:dyDescent="0.25">
      <c r="R78" s="5" t="s">
        <v>67</v>
      </c>
      <c r="S78" t="s">
        <v>93</v>
      </c>
      <c r="V78" s="5" t="s">
        <v>70</v>
      </c>
      <c r="W78" t="s">
        <v>93</v>
      </c>
    </row>
    <row r="79" spans="18:24" x14ac:dyDescent="0.25">
      <c r="R79" s="6" t="s">
        <v>102</v>
      </c>
      <c r="S79" s="11">
        <v>0.48090982940698618</v>
      </c>
      <c r="V79" s="6" t="s">
        <v>102</v>
      </c>
      <c r="W79" s="11">
        <v>0.37365010799136067</v>
      </c>
    </row>
    <row r="80" spans="18:24" x14ac:dyDescent="0.25">
      <c r="R80" s="6" t="s">
        <v>99</v>
      </c>
      <c r="S80" s="11">
        <v>0.28999999999999998</v>
      </c>
      <c r="V80" s="6" t="s">
        <v>99</v>
      </c>
      <c r="W80" s="11">
        <v>0.44</v>
      </c>
    </row>
    <row r="81" spans="18:23" x14ac:dyDescent="0.25">
      <c r="R81" s="6" t="s">
        <v>100</v>
      </c>
      <c r="S81" s="11">
        <v>0.45</v>
      </c>
      <c r="V81" s="6" t="s">
        <v>100</v>
      </c>
      <c r="W81" s="11">
        <v>0.42</v>
      </c>
    </row>
    <row r="82" spans="18:23" x14ac:dyDescent="0.25">
      <c r="R82" s="6" t="s">
        <v>2</v>
      </c>
      <c r="S82" s="11">
        <v>1.2209098294069862</v>
      </c>
      <c r="V82" s="6" t="s">
        <v>2</v>
      </c>
      <c r="W82" s="11">
        <v>1.2336501079913607</v>
      </c>
    </row>
  </sheetData>
  <pageMargins left="0.7" right="0.7" top="0.75" bottom="0.75" header="0.3" footer="0.3"/>
  <pageSetup orientation="portrait" r:id="rId21"/>
  <tableParts count="1">
    <tablePart r:id="rId2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36"/>
  <sheetViews>
    <sheetView showGridLines="0" showRowColHeaders="0" showRuler="0" view="pageLayout" zoomScaleNormal="100" workbookViewId="0">
      <selection activeCell="A7" sqref="A7"/>
    </sheetView>
  </sheetViews>
  <sheetFormatPr defaultRowHeight="15" x14ac:dyDescent="0.25"/>
  <sheetData>
    <row r="1" spans="1:16" x14ac:dyDescent="0.25">
      <c r="E1" s="72" t="s">
        <v>19</v>
      </c>
      <c r="F1" s="72"/>
      <c r="G1" s="72"/>
      <c r="H1" s="72"/>
      <c r="I1" s="72"/>
      <c r="J1" s="72"/>
      <c r="K1" s="72"/>
      <c r="L1" s="72"/>
      <c r="M1" s="72"/>
      <c r="N1" s="72"/>
      <c r="O1" s="72"/>
      <c r="P1" s="72"/>
    </row>
    <row r="2" spans="1:16" x14ac:dyDescent="0.25">
      <c r="E2" s="72"/>
      <c r="F2" s="72"/>
      <c r="G2" s="72"/>
      <c r="H2" s="72"/>
      <c r="I2" s="72"/>
      <c r="J2" s="72"/>
      <c r="K2" s="72"/>
      <c r="L2" s="72"/>
      <c r="M2" s="72"/>
      <c r="N2" s="72"/>
      <c r="O2" s="72"/>
      <c r="P2" s="72"/>
    </row>
    <row r="3" spans="1:16" x14ac:dyDescent="0.25">
      <c r="E3" s="72"/>
      <c r="F3" s="72"/>
      <c r="G3" s="72"/>
      <c r="H3" s="72"/>
      <c r="I3" s="72"/>
      <c r="J3" s="72"/>
      <c r="K3" s="72"/>
      <c r="L3" s="72"/>
      <c r="M3" s="72"/>
      <c r="N3" s="72"/>
      <c r="O3" s="72"/>
      <c r="P3" s="72"/>
    </row>
    <row r="4" spans="1:16" ht="15" customHeight="1" x14ac:dyDescent="0.25">
      <c r="A4" s="73" t="s">
        <v>81</v>
      </c>
      <c r="B4" s="73"/>
      <c r="C4" s="73"/>
      <c r="D4" s="73"/>
      <c r="E4" s="73"/>
      <c r="F4" s="73"/>
      <c r="G4" s="73"/>
      <c r="H4" s="73"/>
      <c r="I4" s="73"/>
      <c r="J4" s="73"/>
      <c r="K4" s="73"/>
      <c r="L4" s="73"/>
      <c r="M4" s="73"/>
      <c r="N4" s="73"/>
      <c r="O4" s="73"/>
    </row>
    <row r="5" spans="1:16" x14ac:dyDescent="0.25">
      <c r="A5" s="73"/>
      <c r="B5" s="73"/>
      <c r="C5" s="73"/>
      <c r="D5" s="73"/>
      <c r="E5" s="73"/>
      <c r="F5" s="73"/>
      <c r="G5" s="73"/>
      <c r="H5" s="73"/>
      <c r="I5" s="73"/>
      <c r="J5" s="73"/>
      <c r="K5" s="73"/>
      <c r="L5" s="73"/>
      <c r="M5" s="73"/>
      <c r="N5" s="73"/>
      <c r="O5" s="73"/>
    </row>
    <row r="6" spans="1:16" x14ac:dyDescent="0.25">
      <c r="A6" s="73"/>
      <c r="B6" s="73"/>
      <c r="C6" s="73"/>
      <c r="D6" s="73"/>
      <c r="E6" s="73"/>
      <c r="F6" s="73"/>
      <c r="G6" s="73"/>
      <c r="H6" s="73"/>
      <c r="I6" s="73"/>
      <c r="J6" s="73"/>
      <c r="K6" s="73"/>
      <c r="L6" s="73"/>
      <c r="M6" s="73"/>
      <c r="N6" s="73"/>
      <c r="O6" s="73"/>
    </row>
    <row r="7" spans="1:16" ht="15.75" x14ac:dyDescent="0.25">
      <c r="A7" s="40" t="s">
        <v>88</v>
      </c>
    </row>
    <row r="36" spans="17:17" x14ac:dyDescent="0.25">
      <c r="Q36" s="26"/>
    </row>
  </sheetData>
  <mergeCells count="2">
    <mergeCell ref="E1:P3"/>
    <mergeCell ref="A4:O6"/>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6"/>
  <sheetViews>
    <sheetView showGridLines="0" showRowColHeaders="0" showRuler="0" view="pageLayout" zoomScaleNormal="100" workbookViewId="0">
      <selection activeCell="A6" sqref="A6"/>
    </sheetView>
  </sheetViews>
  <sheetFormatPr defaultRowHeight="15" x14ac:dyDescent="0.25"/>
  <sheetData>
    <row r="1" spans="1:16" x14ac:dyDescent="0.25">
      <c r="E1" s="74" t="s">
        <v>21</v>
      </c>
      <c r="F1" s="74"/>
      <c r="G1" s="74"/>
      <c r="H1" s="74"/>
      <c r="I1" s="74"/>
      <c r="J1" s="74"/>
      <c r="K1" s="74"/>
      <c r="L1" s="74"/>
      <c r="M1" s="74"/>
      <c r="N1" s="74"/>
      <c r="O1" s="74"/>
      <c r="P1" s="74"/>
    </row>
    <row r="2" spans="1:16" x14ac:dyDescent="0.25">
      <c r="E2" s="74"/>
      <c r="F2" s="74"/>
      <c r="G2" s="74"/>
      <c r="H2" s="74"/>
      <c r="I2" s="74"/>
      <c r="J2" s="74"/>
      <c r="K2" s="74"/>
      <c r="L2" s="74"/>
      <c r="M2" s="74"/>
      <c r="N2" s="74"/>
      <c r="O2" s="74"/>
      <c r="P2" s="74"/>
    </row>
    <row r="3" spans="1:16" x14ac:dyDescent="0.25">
      <c r="E3" s="74"/>
      <c r="F3" s="74"/>
      <c r="G3" s="74"/>
      <c r="H3" s="74"/>
      <c r="I3" s="74"/>
      <c r="J3" s="74"/>
      <c r="K3" s="74"/>
      <c r="L3" s="74"/>
      <c r="M3" s="74"/>
      <c r="N3" s="74"/>
      <c r="O3" s="74"/>
      <c r="P3" s="74"/>
    </row>
    <row r="4" spans="1:16" x14ac:dyDescent="0.25">
      <c r="A4" s="75" t="s">
        <v>82</v>
      </c>
      <c r="B4" s="75"/>
      <c r="C4" s="75"/>
      <c r="D4" s="75"/>
      <c r="E4" s="75"/>
      <c r="F4" s="75"/>
      <c r="G4" s="75"/>
      <c r="H4" s="75"/>
      <c r="I4" s="75"/>
      <c r="J4" s="75"/>
      <c r="K4" s="75"/>
      <c r="L4" s="75"/>
      <c r="M4" s="75"/>
      <c r="N4" s="75"/>
      <c r="O4" s="75"/>
      <c r="P4" s="75"/>
    </row>
    <row r="5" spans="1:16" x14ac:dyDescent="0.25">
      <c r="A5" s="75"/>
      <c r="B5" s="75"/>
      <c r="C5" s="75"/>
      <c r="D5" s="75"/>
      <c r="E5" s="75"/>
      <c r="F5" s="75"/>
      <c r="G5" s="75"/>
      <c r="H5" s="75"/>
      <c r="I5" s="75"/>
      <c r="J5" s="75"/>
      <c r="K5" s="75"/>
      <c r="L5" s="75"/>
      <c r="M5" s="75"/>
      <c r="N5" s="75"/>
      <c r="O5" s="75"/>
      <c r="P5" s="75"/>
    </row>
    <row r="6" spans="1:16" ht="15.75" x14ac:dyDescent="0.25">
      <c r="A6" s="40" t="s">
        <v>192</v>
      </c>
    </row>
  </sheetData>
  <mergeCells count="2">
    <mergeCell ref="E1:P3"/>
    <mergeCell ref="A4:P5"/>
  </mergeCells>
  <pageMargins left="0.25" right="0.25" top="0.75" bottom="0.75" header="0.3" footer="0.3"/>
  <pageSetup orientation="landscape"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5"/>
  <sheetViews>
    <sheetView showGridLines="0" showRowColHeaders="0" showRuler="0" view="pageLayout" zoomScaleNormal="100" workbookViewId="0">
      <selection activeCell="A5" sqref="A5"/>
    </sheetView>
  </sheetViews>
  <sheetFormatPr defaultRowHeight="15" x14ac:dyDescent="0.25"/>
  <sheetData>
    <row r="1" spans="1:16" x14ac:dyDescent="0.25">
      <c r="E1" s="74" t="s">
        <v>37</v>
      </c>
      <c r="F1" s="76"/>
      <c r="G1" s="76"/>
      <c r="H1" s="76"/>
      <c r="I1" s="76"/>
      <c r="J1" s="76"/>
      <c r="K1" s="76"/>
      <c r="L1" s="76"/>
      <c r="M1" s="76"/>
      <c r="N1" s="76"/>
      <c r="O1" s="76"/>
      <c r="P1" s="76"/>
    </row>
    <row r="2" spans="1:16" x14ac:dyDescent="0.25">
      <c r="E2" s="76"/>
      <c r="F2" s="76"/>
      <c r="G2" s="76"/>
      <c r="H2" s="76"/>
      <c r="I2" s="76"/>
      <c r="J2" s="76"/>
      <c r="K2" s="76"/>
      <c r="L2" s="76"/>
      <c r="M2" s="76"/>
      <c r="N2" s="76"/>
      <c r="O2" s="76"/>
      <c r="P2" s="76"/>
    </row>
    <row r="3" spans="1:16" x14ac:dyDescent="0.25">
      <c r="E3" s="76"/>
      <c r="F3" s="76"/>
      <c r="G3" s="76"/>
      <c r="H3" s="76"/>
      <c r="I3" s="76"/>
      <c r="J3" s="76"/>
      <c r="K3" s="76"/>
      <c r="L3" s="76"/>
      <c r="M3" s="76"/>
      <c r="N3" s="76"/>
      <c r="O3" s="76"/>
      <c r="P3" s="76"/>
    </row>
    <row r="4" spans="1:16" ht="15.75" x14ac:dyDescent="0.25">
      <c r="A4" s="77" t="s">
        <v>83</v>
      </c>
      <c r="B4" s="77"/>
      <c r="C4" s="77"/>
      <c r="D4" s="77"/>
      <c r="E4" s="77"/>
      <c r="F4" s="77"/>
      <c r="G4" s="77"/>
      <c r="H4" s="77"/>
      <c r="I4" s="77"/>
      <c r="J4" s="77"/>
      <c r="K4" s="77"/>
      <c r="L4" s="77"/>
      <c r="M4" s="77"/>
      <c r="N4" s="77"/>
      <c r="O4" s="77"/>
      <c r="P4" s="77"/>
    </row>
    <row r="5" spans="1:16" ht="15.75" x14ac:dyDescent="0.25">
      <c r="A5" s="41" t="s">
        <v>193</v>
      </c>
      <c r="B5" s="42"/>
      <c r="C5" s="42"/>
      <c r="D5" s="42"/>
      <c r="E5" s="42"/>
      <c r="F5" s="42"/>
      <c r="G5" s="42"/>
      <c r="H5" s="42"/>
      <c r="I5" s="42"/>
      <c r="J5" s="42"/>
      <c r="K5" s="42"/>
      <c r="L5" s="42"/>
      <c r="M5" s="42"/>
      <c r="N5" s="42"/>
      <c r="O5" s="42"/>
      <c r="P5" s="42"/>
    </row>
  </sheetData>
  <mergeCells count="2">
    <mergeCell ref="E1:P3"/>
    <mergeCell ref="A4:P4"/>
  </mergeCells>
  <pageMargins left="0.25" right="0.2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5"/>
  <sheetViews>
    <sheetView showGridLines="0" showRowColHeaders="0" showRuler="0" showWhiteSpace="0" view="pageLayout" zoomScaleNormal="150" workbookViewId="0">
      <selection activeCell="A5" sqref="A5"/>
    </sheetView>
  </sheetViews>
  <sheetFormatPr defaultRowHeight="15" x14ac:dyDescent="0.25"/>
  <sheetData>
    <row r="1" spans="1:16" x14ac:dyDescent="0.25">
      <c r="E1" s="74" t="s">
        <v>38</v>
      </c>
      <c r="F1" s="76"/>
      <c r="G1" s="76"/>
      <c r="H1" s="76"/>
      <c r="I1" s="76"/>
      <c r="J1" s="76"/>
      <c r="K1" s="76"/>
      <c r="L1" s="76"/>
      <c r="M1" s="76"/>
      <c r="N1" s="76"/>
      <c r="O1" s="76"/>
      <c r="P1" s="76"/>
    </row>
    <row r="2" spans="1:16" x14ac:dyDescent="0.25">
      <c r="E2" s="76"/>
      <c r="F2" s="76"/>
      <c r="G2" s="76"/>
      <c r="H2" s="76"/>
      <c r="I2" s="76"/>
      <c r="J2" s="76"/>
      <c r="K2" s="76"/>
      <c r="L2" s="76"/>
      <c r="M2" s="76"/>
      <c r="N2" s="76"/>
      <c r="O2" s="76"/>
      <c r="P2" s="76"/>
    </row>
    <row r="3" spans="1:16" x14ac:dyDescent="0.25">
      <c r="E3" s="76"/>
      <c r="F3" s="76"/>
      <c r="G3" s="76"/>
      <c r="H3" s="76"/>
      <c r="I3" s="76"/>
      <c r="J3" s="76"/>
      <c r="K3" s="76"/>
      <c r="L3" s="76"/>
      <c r="M3" s="76"/>
      <c r="N3" s="76"/>
      <c r="O3" s="76"/>
      <c r="P3" s="76"/>
    </row>
    <row r="5" spans="1:16" ht="15.75" x14ac:dyDescent="0.25">
      <c r="A5" s="40" t="s">
        <v>194</v>
      </c>
    </row>
  </sheetData>
  <mergeCells count="1">
    <mergeCell ref="E1:P3"/>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4"/>
  <sheetViews>
    <sheetView showGridLines="0" showRowColHeaders="0" showRuler="0" view="pageLayout" topLeftCell="A4" zoomScaleNormal="100" workbookViewId="0">
      <selection activeCell="E1" sqref="E1:P3"/>
    </sheetView>
  </sheetViews>
  <sheetFormatPr defaultRowHeight="15" x14ac:dyDescent="0.25"/>
  <sheetData>
    <row r="1" spans="1:16" x14ac:dyDescent="0.25">
      <c r="E1" s="74" t="s">
        <v>39</v>
      </c>
      <c r="F1" s="74"/>
      <c r="G1" s="74"/>
      <c r="H1" s="74"/>
      <c r="I1" s="74"/>
      <c r="J1" s="74"/>
      <c r="K1" s="74"/>
      <c r="L1" s="74"/>
      <c r="M1" s="74"/>
      <c r="N1" s="74"/>
      <c r="O1" s="74"/>
      <c r="P1" s="74"/>
    </row>
    <row r="2" spans="1:16" x14ac:dyDescent="0.25">
      <c r="E2" s="74"/>
      <c r="F2" s="74"/>
      <c r="G2" s="74"/>
      <c r="H2" s="74"/>
      <c r="I2" s="74"/>
      <c r="J2" s="74"/>
      <c r="K2" s="74"/>
      <c r="L2" s="74"/>
      <c r="M2" s="74"/>
      <c r="N2" s="74"/>
      <c r="O2" s="74"/>
      <c r="P2" s="74"/>
    </row>
    <row r="3" spans="1:16" x14ac:dyDescent="0.25">
      <c r="E3" s="74"/>
      <c r="F3" s="74"/>
      <c r="G3" s="74"/>
      <c r="H3" s="74"/>
      <c r="I3" s="74"/>
      <c r="J3" s="74"/>
      <c r="K3" s="74"/>
      <c r="L3" s="74"/>
      <c r="M3" s="74"/>
      <c r="N3" s="74"/>
      <c r="O3" s="74"/>
      <c r="P3" s="74"/>
    </row>
    <row r="4" spans="1:16" x14ac:dyDescent="0.25">
      <c r="A4" s="37" t="s">
        <v>89</v>
      </c>
    </row>
  </sheetData>
  <mergeCells count="1">
    <mergeCell ref="E1:P3"/>
  </mergeCells>
  <pageMargins left="0.25" right="0.25"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7"/>
  <sheetViews>
    <sheetView showGridLines="0" workbookViewId="0">
      <selection activeCell="A7" sqref="A7:P7"/>
    </sheetView>
  </sheetViews>
  <sheetFormatPr defaultRowHeight="15" x14ac:dyDescent="0.25"/>
  <sheetData>
    <row r="1" spans="1:16" ht="15" customHeight="1" x14ac:dyDescent="0.25">
      <c r="E1" s="78" t="s">
        <v>80</v>
      </c>
      <c r="F1" s="78"/>
      <c r="G1" s="78"/>
      <c r="H1" s="78"/>
      <c r="I1" s="78"/>
      <c r="J1" s="78"/>
      <c r="K1" s="78"/>
      <c r="L1" s="78"/>
      <c r="M1" s="78"/>
      <c r="N1" s="78"/>
      <c r="O1" s="78"/>
      <c r="P1" s="78"/>
    </row>
    <row r="2" spans="1:16" ht="15" customHeight="1" x14ac:dyDescent="0.25">
      <c r="E2" s="78"/>
      <c r="F2" s="78"/>
      <c r="G2" s="78"/>
      <c r="H2" s="78"/>
      <c r="I2" s="78"/>
      <c r="J2" s="78"/>
      <c r="K2" s="78"/>
      <c r="L2" s="78"/>
      <c r="M2" s="78"/>
      <c r="N2" s="78"/>
      <c r="O2" s="78"/>
      <c r="P2" s="78"/>
    </row>
    <row r="3" spans="1:16" ht="15" customHeight="1" x14ac:dyDescent="0.25">
      <c r="E3" s="78"/>
      <c r="F3" s="78"/>
      <c r="G3" s="78"/>
      <c r="H3" s="78"/>
      <c r="I3" s="78"/>
      <c r="J3" s="78"/>
      <c r="K3" s="78"/>
      <c r="L3" s="78"/>
      <c r="M3" s="78"/>
      <c r="N3" s="78"/>
      <c r="O3" s="78"/>
      <c r="P3" s="78"/>
    </row>
    <row r="4" spans="1:16" x14ac:dyDescent="0.25">
      <c r="E4" s="78"/>
      <c r="F4" s="78"/>
      <c r="G4" s="78"/>
      <c r="H4" s="78"/>
      <c r="I4" s="78"/>
      <c r="J4" s="78"/>
      <c r="K4" s="78"/>
      <c r="L4" s="78"/>
      <c r="M4" s="78"/>
      <c r="N4" s="78"/>
      <c r="O4" s="78"/>
      <c r="P4" s="78"/>
    </row>
    <row r="5" spans="1:16" x14ac:dyDescent="0.25">
      <c r="A5" s="37" t="s">
        <v>90</v>
      </c>
    </row>
    <row r="7" spans="1:16" ht="18" x14ac:dyDescent="0.25">
      <c r="A7" s="79" t="s">
        <v>195</v>
      </c>
      <c r="B7" s="80"/>
      <c r="C7" s="80"/>
      <c r="D7" s="80"/>
      <c r="E7" s="80"/>
      <c r="F7" s="80"/>
      <c r="G7" s="80"/>
      <c r="H7" s="80"/>
      <c r="I7" s="80"/>
      <c r="J7" s="80"/>
      <c r="K7" s="80"/>
      <c r="L7" s="80"/>
      <c r="M7" s="80"/>
      <c r="N7" s="80"/>
      <c r="O7" s="80"/>
      <c r="P7" s="80"/>
    </row>
  </sheetData>
  <mergeCells count="2">
    <mergeCell ref="E1:P4"/>
    <mergeCell ref="A7:P7"/>
  </mergeCells>
  <pageMargins left="0.25" right="0.25"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4"/>
  <sheetViews>
    <sheetView showGridLines="0" showRowColHeaders="0" view="pageLayout" zoomScaleNormal="100" workbookViewId="0">
      <selection activeCell="E1" sqref="E1:P3"/>
    </sheetView>
  </sheetViews>
  <sheetFormatPr defaultRowHeight="15" x14ac:dyDescent="0.25"/>
  <sheetData>
    <row r="1" spans="1:16" x14ac:dyDescent="0.25">
      <c r="E1" s="74" t="s">
        <v>40</v>
      </c>
      <c r="F1" s="74"/>
      <c r="G1" s="74"/>
      <c r="H1" s="74"/>
      <c r="I1" s="74"/>
      <c r="J1" s="74"/>
      <c r="K1" s="74"/>
      <c r="L1" s="74"/>
      <c r="M1" s="74"/>
      <c r="N1" s="74"/>
      <c r="O1" s="74"/>
      <c r="P1" s="74"/>
    </row>
    <row r="2" spans="1:16" x14ac:dyDescent="0.25">
      <c r="E2" s="74"/>
      <c r="F2" s="74"/>
      <c r="G2" s="74"/>
      <c r="H2" s="74"/>
      <c r="I2" s="74"/>
      <c r="J2" s="74"/>
      <c r="K2" s="74"/>
      <c r="L2" s="74"/>
      <c r="M2" s="74"/>
      <c r="N2" s="74"/>
      <c r="O2" s="74"/>
      <c r="P2" s="74"/>
    </row>
    <row r="3" spans="1:16" x14ac:dyDescent="0.25">
      <c r="E3" s="74"/>
      <c r="F3" s="74"/>
      <c r="G3" s="74"/>
      <c r="H3" s="74"/>
      <c r="I3" s="74"/>
      <c r="J3" s="74"/>
      <c r="K3" s="74"/>
      <c r="L3" s="74"/>
      <c r="M3" s="74"/>
      <c r="N3" s="74"/>
      <c r="O3" s="74"/>
      <c r="P3" s="74"/>
    </row>
    <row r="4" spans="1:16" x14ac:dyDescent="0.25">
      <c r="A4" s="37" t="s">
        <v>91</v>
      </c>
    </row>
  </sheetData>
  <mergeCells count="1">
    <mergeCell ref="E1:P3"/>
  </mergeCells>
  <pageMargins left="0.25" right="0.25"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E53"/>
  <sheetViews>
    <sheetView workbookViewId="0">
      <pane xSplit="1" ySplit="1" topLeftCell="K40" activePane="bottomRight" state="frozen"/>
      <selection pane="topRight" activeCell="B1" sqref="B1"/>
      <selection pane="bottomLeft" activeCell="A2" sqref="A2"/>
      <selection pane="bottomRight" activeCell="S49" sqref="S49"/>
    </sheetView>
  </sheetViews>
  <sheetFormatPr defaultColWidth="16" defaultRowHeight="14.25" x14ac:dyDescent="0.2"/>
  <cols>
    <col min="1" max="2" width="16" style="2"/>
    <col min="3" max="3" width="17" style="2" customWidth="1"/>
    <col min="4" max="14" width="16" style="2"/>
    <col min="15" max="15" width="16" style="9"/>
    <col min="16" max="23" width="16" style="2"/>
    <col min="24" max="24" width="16" style="8"/>
    <col min="25" max="26" width="16" style="2"/>
    <col min="27" max="27" width="16" style="8"/>
    <col min="28" max="29" width="16" style="2"/>
    <col min="30" max="30" width="16" style="8"/>
    <col min="31" max="16384" width="16" style="2"/>
  </cols>
  <sheetData>
    <row r="1" spans="1:31" s="10" customFormat="1" ht="45" customHeight="1" x14ac:dyDescent="0.25">
      <c r="A1" s="10" t="s">
        <v>0</v>
      </c>
      <c r="B1" s="10" t="s">
        <v>101</v>
      </c>
      <c r="C1" s="10" t="s">
        <v>103</v>
      </c>
      <c r="D1" s="10" t="s">
        <v>104</v>
      </c>
      <c r="E1" s="10" t="s">
        <v>106</v>
      </c>
      <c r="F1" s="10" t="s">
        <v>105</v>
      </c>
      <c r="G1" s="10" t="s">
        <v>121</v>
      </c>
      <c r="H1" s="10" t="s">
        <v>3</v>
      </c>
      <c r="I1" s="10" t="s">
        <v>125</v>
      </c>
      <c r="J1" s="10" t="s">
        <v>4</v>
      </c>
      <c r="K1" s="10" t="s">
        <v>128</v>
      </c>
      <c r="L1" s="10" t="s">
        <v>5</v>
      </c>
      <c r="M1" s="10" t="s">
        <v>20</v>
      </c>
      <c r="N1" s="10" t="s">
        <v>112</v>
      </c>
      <c r="O1" s="10" t="s">
        <v>113</v>
      </c>
      <c r="P1" s="10" t="s">
        <v>10</v>
      </c>
      <c r="Q1" s="10" t="s">
        <v>11</v>
      </c>
      <c r="R1" s="10" t="s">
        <v>12</v>
      </c>
      <c r="S1" s="47" t="s">
        <v>182</v>
      </c>
      <c r="T1" s="10" t="s">
        <v>13</v>
      </c>
      <c r="U1" s="10" t="s">
        <v>14</v>
      </c>
      <c r="V1" s="47" t="s">
        <v>183</v>
      </c>
      <c r="W1" s="10" t="s">
        <v>16</v>
      </c>
      <c r="X1" s="10" t="s">
        <v>17</v>
      </c>
      <c r="Y1" s="47" t="s">
        <v>18</v>
      </c>
    </row>
    <row r="2" spans="1:31" x14ac:dyDescent="0.2">
      <c r="A2" s="25" t="s">
        <v>102</v>
      </c>
      <c r="B2" s="49"/>
      <c r="C2" s="49">
        <v>7901</v>
      </c>
      <c r="D2" s="2">
        <v>61</v>
      </c>
      <c r="E2" s="2">
        <v>20</v>
      </c>
      <c r="F2" s="8">
        <v>0</v>
      </c>
      <c r="G2" s="8">
        <v>-0.1</v>
      </c>
      <c r="H2" s="2">
        <v>150</v>
      </c>
      <c r="I2" s="8">
        <v>0</v>
      </c>
      <c r="J2" s="2">
        <v>33</v>
      </c>
      <c r="K2" s="8">
        <v>0</v>
      </c>
      <c r="L2" s="2">
        <v>57</v>
      </c>
      <c r="M2" s="8">
        <v>0</v>
      </c>
      <c r="N2" s="55">
        <v>2248</v>
      </c>
      <c r="O2" s="55">
        <v>2517</v>
      </c>
      <c r="P2" s="55">
        <v>1006</v>
      </c>
      <c r="Q2" s="55">
        <v>193</v>
      </c>
      <c r="R2" s="55">
        <v>287</v>
      </c>
      <c r="S2" s="12">
        <f>IFERROR(((R2+Q2)/P2),"NA")</f>
        <v>0.47713717693836977</v>
      </c>
      <c r="T2" s="49">
        <v>6017</v>
      </c>
      <c r="U2" s="49">
        <v>2343</v>
      </c>
      <c r="V2" s="12">
        <f>IFERROR(U2/T2,"NA")</f>
        <v>0.38939670932358317</v>
      </c>
      <c r="W2" s="49">
        <v>2913</v>
      </c>
      <c r="X2" s="49">
        <v>2716</v>
      </c>
      <c r="Y2" s="12">
        <f>IFERROR(X2/W2,"NA")</f>
        <v>0.93237212495708888</v>
      </c>
      <c r="AA2" s="2"/>
      <c r="AD2" s="2"/>
    </row>
    <row r="3" spans="1:31" x14ac:dyDescent="0.2">
      <c r="A3" s="25" t="s">
        <v>99</v>
      </c>
      <c r="B3" s="49">
        <v>5579</v>
      </c>
      <c r="C3" s="49">
        <v>6746</v>
      </c>
      <c r="D3" s="2">
        <v>68</v>
      </c>
      <c r="E3" s="2">
        <v>20</v>
      </c>
      <c r="F3" s="8">
        <f>(Table1[[#This Row],[1.1  Avg LOT ES SH]]-D2)/D2</f>
        <v>0.11475409836065574</v>
      </c>
      <c r="G3" s="8">
        <v>-0.1</v>
      </c>
      <c r="H3" s="2">
        <v>178</v>
      </c>
      <c r="I3" s="8">
        <f>(Table1[[#This Row],[1.2 Agvg LOT ES SH TH]]-H2)/H2</f>
        <v>0.18666666666666668</v>
      </c>
      <c r="J3" s="2">
        <v>38</v>
      </c>
      <c r="K3" s="8">
        <f>(Table1[[#This Row],[1.1 Median ES SH]]-J2)/J2</f>
        <v>0.15151515151515152</v>
      </c>
      <c r="L3" s="2">
        <v>62</v>
      </c>
      <c r="M3" s="8">
        <f>(Table1[[#This Row],[1.1  Avg LOT ES SH]]-L2)/L2</f>
        <v>0.19298245614035087</v>
      </c>
      <c r="N3" s="55">
        <v>3563</v>
      </c>
      <c r="O3" s="55">
        <v>4015</v>
      </c>
      <c r="P3" s="55">
        <v>834</v>
      </c>
      <c r="Q3" s="55">
        <v>227</v>
      </c>
      <c r="R3" s="55">
        <v>289</v>
      </c>
      <c r="S3" s="8">
        <v>0.62</v>
      </c>
      <c r="T3" s="55">
        <v>5512</v>
      </c>
      <c r="U3" s="55">
        <v>2431</v>
      </c>
      <c r="V3" s="8">
        <v>0.44</v>
      </c>
      <c r="W3" s="55">
        <v>2846</v>
      </c>
      <c r="X3" s="55">
        <v>2655</v>
      </c>
      <c r="Y3" s="8">
        <v>0.93</v>
      </c>
      <c r="AA3" s="2"/>
      <c r="AD3" s="2"/>
    </row>
    <row r="4" spans="1:31" x14ac:dyDescent="0.2">
      <c r="A4" s="25" t="s">
        <v>100</v>
      </c>
      <c r="B4" s="49">
        <v>5524</v>
      </c>
      <c r="C4" s="49">
        <v>6794</v>
      </c>
      <c r="D4" s="2">
        <v>68</v>
      </c>
      <c r="E4" s="2">
        <v>20</v>
      </c>
      <c r="F4" s="8">
        <f>(Table1[[#This Row],[1.1  Avg LOT ES SH]]-D3)/Table1[[#This Row],[1.1  Avg LOT ES SH]]</f>
        <v>0</v>
      </c>
      <c r="G4" s="8">
        <v>-0.1</v>
      </c>
      <c r="H4" s="2">
        <v>171</v>
      </c>
      <c r="I4" s="8">
        <f>(Table1[[#This Row],[1.2 Agvg LOT ES SH TH]]-H3)/H3</f>
        <v>-3.9325842696629212E-2</v>
      </c>
      <c r="J4" s="2">
        <v>38</v>
      </c>
      <c r="K4" s="8">
        <f>(Table1[[#This Row],[1.1 Median ES SH]]-J3)/J3</f>
        <v>0</v>
      </c>
      <c r="L4" s="2">
        <v>60</v>
      </c>
      <c r="M4" s="8">
        <f>(Table1[[#This Row],[1.2 Median ESSHTH]]-L3)/L3</f>
        <v>-3.2258064516129031E-2</v>
      </c>
      <c r="N4" s="55">
        <v>4116</v>
      </c>
      <c r="O4" s="55">
        <v>4450</v>
      </c>
      <c r="P4" s="55">
        <v>449</v>
      </c>
      <c r="Q4" s="55">
        <v>112</v>
      </c>
      <c r="R4" s="55">
        <v>193</v>
      </c>
      <c r="S4" s="8">
        <v>0.68</v>
      </c>
      <c r="T4" s="55">
        <v>5135</v>
      </c>
      <c r="U4" s="55">
        <v>2082</v>
      </c>
      <c r="V4" s="8">
        <v>0.41</v>
      </c>
      <c r="W4" s="55">
        <v>2576</v>
      </c>
      <c r="X4" s="55">
        <v>2430</v>
      </c>
      <c r="Y4" s="8">
        <v>0.94</v>
      </c>
      <c r="AA4" s="2"/>
      <c r="AD4" s="2"/>
    </row>
    <row r="5" spans="1:31" x14ac:dyDescent="0.2">
      <c r="A5" s="4"/>
      <c r="B5" s="4"/>
      <c r="F5" s="48"/>
    </row>
    <row r="6" spans="1:31" x14ac:dyDescent="0.2">
      <c r="F6" s="48"/>
    </row>
    <row r="7" spans="1:31" x14ac:dyDescent="0.2">
      <c r="A7" s="4"/>
      <c r="B7" s="4"/>
    </row>
    <row r="8" spans="1:31" x14ac:dyDescent="0.2">
      <c r="A8" s="4"/>
      <c r="B8" s="4"/>
      <c r="E8" s="48"/>
    </row>
    <row r="10" spans="1:31" s="18" customFormat="1" x14ac:dyDescent="0.2">
      <c r="O10" s="16"/>
      <c r="P10" s="17"/>
      <c r="Y10" s="16"/>
      <c r="AB10" s="16"/>
      <c r="AE10" s="16"/>
    </row>
    <row r="11" spans="1:31" s="15" customFormat="1" x14ac:dyDescent="0.2">
      <c r="O11" s="12"/>
      <c r="P11" s="14"/>
      <c r="Y11" s="12"/>
      <c r="AB11" s="12"/>
      <c r="AE11" s="12"/>
    </row>
    <row r="12" spans="1:31" s="15" customFormat="1" ht="15" x14ac:dyDescent="0.25">
      <c r="C12" s="62" t="s">
        <v>115</v>
      </c>
      <c r="D12" s="63" t="s">
        <v>114</v>
      </c>
      <c r="E12" s="63" t="s">
        <v>116</v>
      </c>
      <c r="F12" s="63" t="s">
        <v>117</v>
      </c>
      <c r="G12"/>
      <c r="H12" s="62" t="s">
        <v>122</v>
      </c>
      <c r="I12" s="63" t="s">
        <v>123</v>
      </c>
      <c r="J12" s="63" t="s">
        <v>129</v>
      </c>
      <c r="K12" s="63" t="s">
        <v>124</v>
      </c>
      <c r="O12" s="12"/>
      <c r="P12" s="14"/>
      <c r="Y12" s="12"/>
      <c r="AB12" s="12"/>
      <c r="AE12" s="12"/>
    </row>
    <row r="13" spans="1:31" s="15" customFormat="1" ht="15" x14ac:dyDescent="0.25">
      <c r="C13" s="64" t="s">
        <v>102</v>
      </c>
      <c r="D13" s="65">
        <v>20</v>
      </c>
      <c r="E13" s="65">
        <v>61</v>
      </c>
      <c r="F13" s="65">
        <v>33</v>
      </c>
      <c r="G13"/>
      <c r="H13" s="64" t="s">
        <v>102</v>
      </c>
      <c r="I13" s="67">
        <v>0</v>
      </c>
      <c r="J13" s="67">
        <v>0</v>
      </c>
      <c r="K13" s="67">
        <v>-0.1</v>
      </c>
      <c r="Y13" s="12"/>
      <c r="AB13" s="12"/>
      <c r="AE13" s="12"/>
    </row>
    <row r="14" spans="1:31" s="15" customFormat="1" ht="15" x14ac:dyDescent="0.25">
      <c r="C14" s="64" t="s">
        <v>99</v>
      </c>
      <c r="D14" s="65">
        <v>20</v>
      </c>
      <c r="E14" s="65">
        <v>68</v>
      </c>
      <c r="F14" s="65">
        <v>38</v>
      </c>
      <c r="G14"/>
      <c r="H14" s="64" t="s">
        <v>99</v>
      </c>
      <c r="I14" s="67">
        <v>0.11475409836065574</v>
      </c>
      <c r="J14" s="67">
        <v>0.15151515151515152</v>
      </c>
      <c r="K14" s="67">
        <v>-0.1</v>
      </c>
      <c r="Y14" s="12"/>
      <c r="AB14" s="12"/>
      <c r="AE14" s="12"/>
    </row>
    <row r="15" spans="1:31" s="15" customFormat="1" ht="15" x14ac:dyDescent="0.25">
      <c r="C15" s="64" t="s">
        <v>100</v>
      </c>
      <c r="D15" s="65">
        <v>20</v>
      </c>
      <c r="E15" s="65">
        <v>68</v>
      </c>
      <c r="F15" s="65">
        <v>38</v>
      </c>
      <c r="G15"/>
      <c r="H15" s="64" t="s">
        <v>100</v>
      </c>
      <c r="I15" s="67">
        <v>0</v>
      </c>
      <c r="J15" s="67">
        <v>0</v>
      </c>
      <c r="K15" s="67">
        <v>-0.1</v>
      </c>
      <c r="Y15" s="12"/>
      <c r="AB15" s="12"/>
      <c r="AE15" s="12"/>
    </row>
    <row r="16" spans="1:31" s="15" customFormat="1" ht="15" x14ac:dyDescent="0.25">
      <c r="C16" s="64" t="s">
        <v>2</v>
      </c>
      <c r="D16" s="66">
        <v>60</v>
      </c>
      <c r="E16" s="66">
        <v>197</v>
      </c>
      <c r="F16" s="66">
        <v>109</v>
      </c>
      <c r="G16"/>
      <c r="H16" s="64" t="s">
        <v>2</v>
      </c>
      <c r="I16" s="66">
        <v>0.11475409836065574</v>
      </c>
      <c r="J16" s="66">
        <v>0.15151515151515152</v>
      </c>
      <c r="K16" s="66">
        <v>-0.30000000000000004</v>
      </c>
      <c r="X16" s="12"/>
      <c r="AA16" s="12"/>
      <c r="AD16" s="12"/>
    </row>
    <row r="17" spans="3:30" s="15" customFormat="1" x14ac:dyDescent="0.2">
      <c r="C17" s="2"/>
      <c r="D17" s="2"/>
      <c r="E17" s="2"/>
      <c r="F17" s="14"/>
      <c r="G17" s="2"/>
      <c r="H17" s="2"/>
      <c r="I17" s="2"/>
      <c r="J17" s="2"/>
      <c r="X17" s="12"/>
      <c r="AA17" s="12"/>
      <c r="AD17" s="12"/>
    </row>
    <row r="18" spans="3:30" s="15" customFormat="1" x14ac:dyDescent="0.2">
      <c r="C18" s="2"/>
      <c r="D18" s="2"/>
      <c r="E18" s="2"/>
      <c r="F18" s="14"/>
      <c r="G18" s="2"/>
      <c r="H18" s="2"/>
      <c r="I18" s="2"/>
      <c r="J18" s="2"/>
      <c r="X18" s="12"/>
      <c r="AA18" s="12"/>
      <c r="AD18" s="12"/>
    </row>
    <row r="19" spans="3:30" s="15" customFormat="1" x14ac:dyDescent="0.2">
      <c r="C19" s="2"/>
      <c r="D19" s="2"/>
      <c r="E19" s="2"/>
      <c r="F19" s="14"/>
      <c r="J19" s="2"/>
      <c r="X19" s="12"/>
      <c r="AA19" s="12"/>
      <c r="AD19" s="12"/>
    </row>
    <row r="20" spans="3:30" s="15" customFormat="1" x14ac:dyDescent="0.2">
      <c r="C20" s="2"/>
      <c r="D20" s="2"/>
      <c r="E20" s="2"/>
      <c r="F20" s="14"/>
      <c r="J20" s="2"/>
      <c r="X20" s="12"/>
      <c r="AA20" s="12"/>
      <c r="AD20" s="12"/>
    </row>
    <row r="21" spans="3:30" s="15" customFormat="1" ht="15" x14ac:dyDescent="0.25">
      <c r="C21" s="62" t="s">
        <v>118</v>
      </c>
      <c r="D21" s="63" t="s">
        <v>119</v>
      </c>
      <c r="E21" s="63" t="s">
        <v>120</v>
      </c>
      <c r="F21" s="14"/>
      <c r="H21" s="62" t="s">
        <v>126</v>
      </c>
      <c r="I21" s="63" t="s">
        <v>127</v>
      </c>
      <c r="J21" s="63" t="s">
        <v>130</v>
      </c>
      <c r="K21"/>
      <c r="X21" s="12"/>
      <c r="AA21" s="12"/>
      <c r="AD21" s="12"/>
    </row>
    <row r="22" spans="3:30" s="15" customFormat="1" ht="15" x14ac:dyDescent="0.25">
      <c r="C22" s="64" t="s">
        <v>102</v>
      </c>
      <c r="D22" s="65">
        <v>150</v>
      </c>
      <c r="E22" s="65">
        <v>57</v>
      </c>
      <c r="F22" s="14"/>
      <c r="H22" s="64" t="s">
        <v>102</v>
      </c>
      <c r="I22" s="67">
        <v>0</v>
      </c>
      <c r="J22" s="67">
        <v>0</v>
      </c>
      <c r="K22"/>
      <c r="X22" s="12"/>
      <c r="AA22" s="12"/>
      <c r="AD22" s="12"/>
    </row>
    <row r="23" spans="3:30" s="15" customFormat="1" ht="15" x14ac:dyDescent="0.25">
      <c r="C23" s="64" t="s">
        <v>99</v>
      </c>
      <c r="D23" s="65">
        <v>178</v>
      </c>
      <c r="E23" s="65">
        <v>62</v>
      </c>
      <c r="F23" s="14"/>
      <c r="H23" s="64" t="s">
        <v>99</v>
      </c>
      <c r="I23" s="67">
        <v>0.18666666666666668</v>
      </c>
      <c r="J23" s="67">
        <v>0.19298245614035087</v>
      </c>
      <c r="K23"/>
      <c r="X23" s="12"/>
      <c r="AA23" s="12"/>
      <c r="AD23" s="12"/>
    </row>
    <row r="24" spans="3:30" s="15" customFormat="1" ht="15" x14ac:dyDescent="0.25">
      <c r="C24" s="64" t="s">
        <v>100</v>
      </c>
      <c r="D24" s="65">
        <v>171</v>
      </c>
      <c r="E24" s="65">
        <v>60</v>
      </c>
      <c r="F24" s="14"/>
      <c r="H24" s="64" t="s">
        <v>100</v>
      </c>
      <c r="I24" s="67">
        <v>-3.9325842696629212E-2</v>
      </c>
      <c r="J24" s="67">
        <v>-3.2258064516129031E-2</v>
      </c>
      <c r="K24"/>
      <c r="X24" s="12"/>
      <c r="AA24" s="12"/>
      <c r="AD24" s="12"/>
    </row>
    <row r="25" spans="3:30" s="15" customFormat="1" ht="15" x14ac:dyDescent="0.25">
      <c r="C25" s="64" t="s">
        <v>2</v>
      </c>
      <c r="D25" s="66">
        <v>499</v>
      </c>
      <c r="E25" s="66">
        <v>179</v>
      </c>
      <c r="F25" s="14"/>
      <c r="H25" s="64" t="s">
        <v>2</v>
      </c>
      <c r="I25" s="66">
        <v>0.14734082397003745</v>
      </c>
      <c r="J25" s="66">
        <v>0.16072439162422184</v>
      </c>
      <c r="K25"/>
      <c r="X25" s="12"/>
      <c r="AA25" s="12"/>
      <c r="AD25" s="12"/>
    </row>
    <row r="26" spans="3:30" s="15" customFormat="1" x14ac:dyDescent="0.2">
      <c r="C26" s="2"/>
      <c r="D26" s="2"/>
      <c r="E26" s="2"/>
      <c r="F26" s="14"/>
      <c r="G26" s="2"/>
      <c r="H26" s="2"/>
      <c r="I26" s="2"/>
      <c r="J26" s="2"/>
      <c r="X26" s="12"/>
      <c r="AA26" s="12"/>
      <c r="AD26" s="12"/>
    </row>
    <row r="27" spans="3:30" s="15" customFormat="1" x14ac:dyDescent="0.2">
      <c r="C27" s="2"/>
      <c r="D27" s="2"/>
      <c r="E27" s="2"/>
      <c r="F27" s="14"/>
      <c r="G27" s="2"/>
      <c r="H27" s="2"/>
      <c r="I27" s="2"/>
      <c r="J27" s="2"/>
      <c r="X27" s="12"/>
      <c r="AA27" s="12"/>
      <c r="AD27" s="12"/>
    </row>
    <row r="28" spans="3:30" s="15" customFormat="1" x14ac:dyDescent="0.2">
      <c r="F28" s="14"/>
      <c r="J28" s="2"/>
      <c r="X28" s="12"/>
      <c r="AA28" s="12"/>
      <c r="AD28" s="12"/>
    </row>
    <row r="29" spans="3:30" s="15" customFormat="1" x14ac:dyDescent="0.2">
      <c r="F29" s="14"/>
      <c r="X29" s="12"/>
      <c r="AA29" s="12"/>
      <c r="AD29" s="12"/>
    </row>
    <row r="30" spans="3:30" s="15" customFormat="1" x14ac:dyDescent="0.2">
      <c r="F30" s="14"/>
      <c r="X30" s="12"/>
      <c r="AA30" s="12"/>
      <c r="AD30" s="12"/>
    </row>
    <row r="31" spans="3:30" s="15" customFormat="1" x14ac:dyDescent="0.2">
      <c r="C31" s="62" t="s">
        <v>169</v>
      </c>
      <c r="D31" s="63" t="s">
        <v>170</v>
      </c>
      <c r="E31" s="63" t="s">
        <v>171</v>
      </c>
      <c r="F31" s="2"/>
      <c r="X31" s="12"/>
      <c r="AA31" s="12"/>
      <c r="AD31" s="12"/>
    </row>
    <row r="32" spans="3:30" s="15" customFormat="1" x14ac:dyDescent="0.2">
      <c r="C32" s="64" t="s">
        <v>102</v>
      </c>
      <c r="D32" s="65">
        <v>2248</v>
      </c>
      <c r="E32" s="65">
        <v>2517</v>
      </c>
      <c r="F32" s="2"/>
      <c r="X32" s="12"/>
      <c r="AA32" s="12"/>
      <c r="AD32" s="12"/>
    </row>
    <row r="33" spans="3:30" s="15" customFormat="1" x14ac:dyDescent="0.2">
      <c r="C33" s="64" t="s">
        <v>99</v>
      </c>
      <c r="D33" s="65">
        <v>3563</v>
      </c>
      <c r="E33" s="65">
        <v>4015</v>
      </c>
      <c r="F33" s="2"/>
      <c r="J33" s="2"/>
      <c r="X33" s="12"/>
      <c r="AA33" s="12"/>
      <c r="AD33" s="12"/>
    </row>
    <row r="34" spans="3:30" s="15" customFormat="1" x14ac:dyDescent="0.2">
      <c r="C34" s="64" t="s">
        <v>100</v>
      </c>
      <c r="D34" s="65">
        <v>4116</v>
      </c>
      <c r="E34" s="65">
        <v>4450</v>
      </c>
      <c r="F34" s="2"/>
      <c r="J34" s="3"/>
      <c r="X34" s="12"/>
      <c r="AA34" s="12"/>
      <c r="AD34" s="12"/>
    </row>
    <row r="35" spans="3:30" s="15" customFormat="1" x14ac:dyDescent="0.2">
      <c r="C35" s="64" t="s">
        <v>2</v>
      </c>
      <c r="D35" s="66">
        <v>9927</v>
      </c>
      <c r="E35" s="66">
        <v>10982</v>
      </c>
      <c r="F35" s="2"/>
      <c r="G35" s="2"/>
      <c r="H35" s="2"/>
      <c r="I35" s="2"/>
      <c r="J35" s="3"/>
      <c r="X35" s="12"/>
      <c r="AA35" s="12"/>
      <c r="AD35" s="12"/>
    </row>
    <row r="36" spans="3:30" x14ac:dyDescent="0.2">
      <c r="J36" s="3"/>
    </row>
    <row r="37" spans="3:30" x14ac:dyDescent="0.2">
      <c r="J37" s="3"/>
    </row>
    <row r="38" spans="3:30" x14ac:dyDescent="0.2">
      <c r="J38" s="3"/>
    </row>
    <row r="39" spans="3:30" x14ac:dyDescent="0.2">
      <c r="J39" s="3"/>
    </row>
    <row r="40" spans="3:30" ht="15" x14ac:dyDescent="0.25">
      <c r="D40"/>
      <c r="E40"/>
    </row>
    <row r="41" spans="3:30" ht="15" x14ac:dyDescent="0.25">
      <c r="C41" s="60"/>
      <c r="D41"/>
      <c r="E41"/>
    </row>
    <row r="42" spans="3:30" ht="15" x14ac:dyDescent="0.25">
      <c r="C42" s="60"/>
      <c r="D42"/>
      <c r="E42"/>
    </row>
    <row r="43" spans="3:30" ht="15" x14ac:dyDescent="0.25">
      <c r="C43" s="60"/>
      <c r="D43"/>
      <c r="E43"/>
      <c r="J43" s="3"/>
    </row>
    <row r="44" spans="3:30" x14ac:dyDescent="0.2">
      <c r="C44" s="60"/>
      <c r="J44" s="3"/>
    </row>
    <row r="45" spans="3:30" x14ac:dyDescent="0.2">
      <c r="J45" s="3"/>
    </row>
    <row r="46" spans="3:30" x14ac:dyDescent="0.2">
      <c r="J46" s="3"/>
    </row>
    <row r="47" spans="3:30" x14ac:dyDescent="0.2">
      <c r="J47" s="3"/>
    </row>
    <row r="48" spans="3:30" x14ac:dyDescent="0.2">
      <c r="J48" s="3"/>
    </row>
    <row r="49" spans="3:19" ht="15" x14ac:dyDescent="0.25">
      <c r="C49" s="62" t="s">
        <v>174</v>
      </c>
      <c r="D49" s="63" t="s">
        <v>176</v>
      </c>
      <c r="E49" s="63" t="s">
        <v>172</v>
      </c>
      <c r="F49" s="63" t="s">
        <v>173</v>
      </c>
      <c r="H49" s="62" t="s">
        <v>175</v>
      </c>
      <c r="I49" s="63" t="s">
        <v>178</v>
      </c>
      <c r="J49" s="63" t="s">
        <v>177</v>
      </c>
      <c r="K49"/>
      <c r="L49" s="62" t="s">
        <v>179</v>
      </c>
      <c r="M49" s="63" t="s">
        <v>180</v>
      </c>
      <c r="N49" s="63" t="s">
        <v>190</v>
      </c>
      <c r="P49" s="62" t="s">
        <v>181</v>
      </c>
      <c r="Q49" s="63" t="s">
        <v>98</v>
      </c>
      <c r="R49" s="63" t="s">
        <v>15</v>
      </c>
      <c r="S49" s="63" t="s">
        <v>184</v>
      </c>
    </row>
    <row r="50" spans="3:19" ht="15" x14ac:dyDescent="0.25">
      <c r="C50" s="64" t="s">
        <v>102</v>
      </c>
      <c r="D50" s="65">
        <v>1006</v>
      </c>
      <c r="E50" s="65">
        <v>193</v>
      </c>
      <c r="F50" s="65">
        <v>287</v>
      </c>
      <c r="H50" s="64" t="s">
        <v>102</v>
      </c>
      <c r="I50" s="65">
        <v>6017</v>
      </c>
      <c r="J50" s="65">
        <v>2343</v>
      </c>
      <c r="K50"/>
      <c r="L50" s="64" t="s">
        <v>102</v>
      </c>
      <c r="M50" s="65">
        <v>2913</v>
      </c>
      <c r="N50" s="65">
        <v>2716</v>
      </c>
      <c r="P50" s="64" t="s">
        <v>102</v>
      </c>
      <c r="Q50" s="67">
        <v>0.47713717693836977</v>
      </c>
      <c r="R50" s="67">
        <v>0.38939670932358317</v>
      </c>
      <c r="S50" s="67">
        <v>0.93237212495708888</v>
      </c>
    </row>
    <row r="51" spans="3:19" ht="15" x14ac:dyDescent="0.25">
      <c r="C51" s="64" t="s">
        <v>99</v>
      </c>
      <c r="D51" s="65">
        <v>834</v>
      </c>
      <c r="E51" s="65">
        <v>227</v>
      </c>
      <c r="F51" s="65">
        <v>289</v>
      </c>
      <c r="H51" s="64" t="s">
        <v>99</v>
      </c>
      <c r="I51" s="65">
        <v>5512</v>
      </c>
      <c r="J51" s="65">
        <v>2431</v>
      </c>
      <c r="K51"/>
      <c r="L51" s="64" t="s">
        <v>99</v>
      </c>
      <c r="M51" s="65">
        <v>2846</v>
      </c>
      <c r="N51" s="65">
        <v>2655</v>
      </c>
      <c r="P51" s="64" t="s">
        <v>99</v>
      </c>
      <c r="Q51" s="67">
        <v>0.62</v>
      </c>
      <c r="R51" s="67">
        <v>0.44</v>
      </c>
      <c r="S51" s="67">
        <v>0.93</v>
      </c>
    </row>
    <row r="52" spans="3:19" ht="15" x14ac:dyDescent="0.25">
      <c r="C52" s="64" t="s">
        <v>100</v>
      </c>
      <c r="D52" s="65">
        <v>449</v>
      </c>
      <c r="E52" s="65">
        <v>112</v>
      </c>
      <c r="F52" s="65">
        <v>193</v>
      </c>
      <c r="H52" s="64" t="s">
        <v>100</v>
      </c>
      <c r="I52" s="65">
        <v>5135</v>
      </c>
      <c r="J52" s="65">
        <v>2082</v>
      </c>
      <c r="K52"/>
      <c r="L52" s="64" t="s">
        <v>100</v>
      </c>
      <c r="M52" s="65">
        <v>2576</v>
      </c>
      <c r="N52" s="65">
        <v>2430</v>
      </c>
      <c r="P52" s="64" t="s">
        <v>100</v>
      </c>
      <c r="Q52" s="67">
        <v>0.68</v>
      </c>
      <c r="R52" s="67">
        <v>0.41</v>
      </c>
      <c r="S52" s="67">
        <v>0.94</v>
      </c>
    </row>
    <row r="53" spans="3:19" ht="15" x14ac:dyDescent="0.25">
      <c r="C53" s="64" t="s">
        <v>2</v>
      </c>
      <c r="D53" s="66">
        <v>2289</v>
      </c>
      <c r="E53" s="66">
        <v>532</v>
      </c>
      <c r="F53" s="66">
        <v>769</v>
      </c>
      <c r="H53" s="64" t="s">
        <v>2</v>
      </c>
      <c r="I53" s="66">
        <v>16664</v>
      </c>
      <c r="J53" s="66">
        <v>6856</v>
      </c>
      <c r="K53"/>
      <c r="L53" s="64" t="s">
        <v>2</v>
      </c>
      <c r="M53" s="66">
        <v>8335</v>
      </c>
      <c r="N53" s="66">
        <v>7801</v>
      </c>
      <c r="P53" s="64" t="s">
        <v>2</v>
      </c>
      <c r="Q53" s="66">
        <v>1.7771371769383699</v>
      </c>
      <c r="R53" s="66">
        <v>1.2393967093235831</v>
      </c>
      <c r="S53" s="66">
        <v>2.8023721249570888</v>
      </c>
    </row>
  </sheetData>
  <pageMargins left="0.7" right="0.7" top="0.75" bottom="0.75" header="0.3" footer="0.3"/>
  <pageSetup orientation="portrait" r:id="rId10"/>
  <tableParts count="1">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TOC</vt:lpstr>
      <vt:lpstr>Measure 1</vt:lpstr>
      <vt:lpstr>Measure 2</vt:lpstr>
      <vt:lpstr>Measure 3</vt:lpstr>
      <vt:lpstr>Measure 4</vt:lpstr>
      <vt:lpstr>Measure 5</vt:lpstr>
      <vt:lpstr>Measure 6</vt:lpstr>
      <vt:lpstr>Measure 7</vt:lpstr>
      <vt:lpstr>Data 1, 5, &amp; 7</vt:lpstr>
      <vt:lpstr>Data 2</vt:lpstr>
      <vt:lpstr>Data 3</vt:lpstr>
      <vt:lpstr>Data 4</vt:lpstr>
    </vt:vector>
  </TitlesOfParts>
  <Company>Maine State Housing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Clyde Barr</dc:creator>
  <cp:lastModifiedBy>Clyde Barr</cp:lastModifiedBy>
  <cp:lastPrinted>2018-06-06T16:04:49Z</cp:lastPrinted>
  <dcterms:created xsi:type="dcterms:W3CDTF">2017-10-02T13:22:50Z</dcterms:created>
  <dcterms:modified xsi:type="dcterms:W3CDTF">2018-06-07T13:17:32Z</dcterms:modified>
</cp:coreProperties>
</file>